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7.xml" ContentType="application/vnd.openxmlformats-officedocument.drawing+xml"/>
  <Override PartName="/xl/charts/chart23.xml" ContentType="application/vnd.openxmlformats-officedocument.drawingml.chart+xml"/>
  <Override PartName="/xl/drawings/drawing28.xml" ContentType="application/vnd.openxmlformats-officedocument.drawing+xml"/>
  <Override PartName="/xl/charts/chart24.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xml"/>
  <Override PartName="/xl/charts/chart25.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1.xml" ContentType="application/vnd.openxmlformats-officedocument.drawing+xml"/>
  <Override PartName="/xl/charts/chart27.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2.xml" ContentType="application/vnd.openxmlformats-officedocument.drawing+xml"/>
  <Override PartName="/xl/charts/chart28.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3.xml" ContentType="application/vnd.openxmlformats-officedocument.drawing+xml"/>
  <Override PartName="/xl/charts/chart29.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4.xml" ContentType="application/vnd.openxmlformats-officedocument.drawing+xml"/>
  <Override PartName="/xl/charts/chart3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5.xml" ContentType="application/vnd.openxmlformats-officedocument.drawing+xml"/>
  <Override PartName="/xl/charts/chart31.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6.xml" ContentType="application/vnd.openxmlformats-officedocument.drawing+xml"/>
  <Override PartName="/xl/charts/chart32.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7.xml" ContentType="application/vnd.openxmlformats-officedocument.drawing+xml"/>
  <Override PartName="/xl/charts/chart33.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8.xml" ContentType="application/vnd.openxmlformats-officedocument.drawing+xml"/>
  <Override PartName="/xl/charts/chart34.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35.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36.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3.xml" ContentType="application/vnd.openxmlformats-officedocument.drawing+xml"/>
  <Override PartName="/xl/charts/chart37.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4.xml" ContentType="application/vnd.openxmlformats-officedocument.drawing+xml"/>
  <Override PartName="/xl/charts/chart38.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9.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7.xml" ContentType="application/vnd.openxmlformats-officedocument.drawing+xml"/>
  <Override PartName="/xl/charts/chart40.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8.xml" ContentType="application/vnd.openxmlformats-officedocument.drawing+xml"/>
  <Override PartName="/xl/charts/chart41.xml" ContentType="application/vnd.openxmlformats-officedocument.drawingml.chart+xml"/>
  <Override PartName="/xl/drawings/drawing49.xml" ContentType="application/vnd.openxmlformats-officedocument.drawing+xml"/>
  <Override PartName="/xl/charts/chart42.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0.xml" ContentType="application/vnd.openxmlformats-officedocument.drawing+xml"/>
  <Override PartName="/xl/charts/chart43.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51.xml" ContentType="application/vnd.openxmlformats-officedocument.drawing+xml"/>
  <Override PartName="/xl/charts/chart44.xml" ContentType="application/vnd.openxmlformats-officedocument.drawingml.chart+xml"/>
  <Override PartName="/xl/drawings/drawing52.xml" ContentType="application/vnd.openxmlformats-officedocument.drawing+xml"/>
  <Override PartName="/xl/charts/chart45.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53.xml" ContentType="application/vnd.openxmlformats-officedocument.drawing+xml"/>
  <Override PartName="/xl/charts/chart46.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54.xml" ContentType="application/vnd.openxmlformats-officedocument.drawing+xml"/>
  <Override PartName="/xl/charts/chart47.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5.xml" ContentType="application/vnd.openxmlformats-officedocument.drawing+xml"/>
  <Override PartName="/xl/charts/chart48.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56.xml" ContentType="application/vnd.openxmlformats-officedocument.drawing+xml"/>
  <Override PartName="/xl/charts/chart49.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7.xml" ContentType="application/vnd.openxmlformats-officedocument.drawing+xml"/>
  <Override PartName="/xl/charts/chart50.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8.xml" ContentType="application/vnd.openxmlformats-officedocument.drawing+xml"/>
  <Override PartName="/xl/charts/chart51.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9.xml" ContentType="application/vnd.openxmlformats-officedocument.drawing+xml"/>
  <Override PartName="/xl/charts/chart52.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60.xml" ContentType="application/vnd.openxmlformats-officedocument.drawing+xml"/>
  <Override PartName="/xl/charts/chart53.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61.xml" ContentType="application/vnd.openxmlformats-officedocument.drawing+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hidePivotFieldList="1" autoCompressPictures="0"/>
  <mc:AlternateContent xmlns:mc="http://schemas.openxmlformats.org/markup-compatibility/2006">
    <mc:Choice Requires="x15">
      <x15ac:absPath xmlns:x15ac="http://schemas.microsoft.com/office/spreadsheetml/2010/11/ac" url="C:\Users\akhalifa\Documents\Data.org\Access the data\"/>
    </mc:Choice>
  </mc:AlternateContent>
  <bookViews>
    <workbookView xWindow="240" yWindow="240" windowWidth="18960" windowHeight="8790" tabRatio="886"/>
  </bookViews>
  <sheets>
    <sheet name="Notes" sheetId="185" r:id="rId1"/>
    <sheet name="1 90-90-90" sheetId="155" r:id="rId2"/>
    <sheet name="2 Summary Table_Children" sheetId="121" r:id="rId3"/>
    <sheet name="4 PMTCT_Covg_Reg" sheetId="168" r:id="rId4"/>
    <sheet name="4.2 PMTCT_Covg_Africa" sheetId="169" r:id="rId5"/>
    <sheet name="5 PMTCT_Covg_Country" sheetId="54" r:id="rId6"/>
    <sheet name="6 PMTCT regimen" sheetId="150" r:id="rId7"/>
    <sheet name="7 PMTCT coverage vs. NI " sheetId="66" r:id="rId8"/>
    <sheet name="7.5 PMTCT_Averted" sheetId="181" r:id="rId9"/>
    <sheet name="8 New Infects_trend" sheetId="151" r:id="rId10"/>
    <sheet name="9 Infections Reduction_0-14" sheetId="186" r:id="rId11"/>
    <sheet name="8 MTCT Rate_trend" sheetId="7" r:id="rId12"/>
    <sheet name="9 MTCT Rate_summary" sheetId="9" r:id="rId13"/>
    <sheet name="10 HIV Pop_0-14_Reg" sheetId="125" r:id="rId14"/>
    <sheet name="11 HIV Pop_0-14_Country" sheetId="187" r:id="rId15"/>
    <sheet name="12 New Infections_0-14_Reg" sheetId="128" r:id="rId16"/>
    <sheet name="13 New Infections_0-14_Country" sheetId="188" r:id="rId17"/>
    <sheet name="14 AIDS Death_0-14_Reg" sheetId="130" r:id="rId18"/>
    <sheet name="PMTCT_NI" sheetId="55" state="hidden" r:id="rId19"/>
    <sheet name="15 AIDS Deaths_0-14_Country" sheetId="189" r:id="rId20"/>
    <sheet name="16 PMTCT Intervention Covg" sheetId="10" r:id="rId21"/>
    <sheet name="17 PedART Covg vs. Deaths" sheetId="68" r:id="rId22"/>
    <sheet name="18 PedART_Covg_Reg" sheetId="170" r:id="rId23"/>
    <sheet name="18.2 PedART_Covg_Africa" sheetId="171" r:id="rId24"/>
    <sheet name="19 PedART Covg Country" sheetId="190" r:id="rId25"/>
    <sheet name="PedART_AdultsChildren_LMIC" sheetId="20" state="hidden" r:id="rId26"/>
    <sheet name="20 ART Gap_Region Trend" sheetId="133" r:id="rId27"/>
    <sheet name="21 ART Gap_Country" sheetId="57" r:id="rId28"/>
    <sheet name="22 EID Covg_Reg" sheetId="172" r:id="rId29"/>
    <sheet name="23 EID Covg_Country" sheetId="135" r:id="rId30"/>
    <sheet name="24 DPT_EID" sheetId="140" r:id="rId31"/>
    <sheet name="25 Summary Table_Ados" sheetId="103" r:id="rId32"/>
    <sheet name="26 HIV Pop_distribution" sheetId="126" r:id="rId33"/>
    <sheet name="27 Deaths_distribution" sheetId="131" r:id="rId34"/>
    <sheet name="29 HIV Pop_10-19_Reg" sheetId="173" r:id="rId35"/>
    <sheet name="30 HIV Pop_10-19_Country" sheetId="192" r:id="rId36"/>
    <sheet name="31 New Infections_15-19_Reg" sheetId="174" r:id="rId37"/>
    <sheet name="32 New Infections_15-19_Country" sheetId="193" r:id="rId38"/>
    <sheet name="33 Infection reduction_15-19 " sheetId="194" r:id="rId39"/>
    <sheet name="New Infects trend_ados" sheetId="44" state="hidden" r:id="rId40"/>
    <sheet name="34 New Infections Projection" sheetId="183" r:id="rId41"/>
    <sheet name="35 Infection trend_by sex" sheetId="175" r:id="rId42"/>
    <sheet name="36 Infections_distribution" sheetId="176" r:id="rId43"/>
    <sheet name="36.2 Infects_distribution15-24" sheetId="184" r:id="rId44"/>
    <sheet name="38 Adolescent ART coverage" sheetId="158" r:id="rId45"/>
    <sheet name="AIDS Deaths_by age groups" sheetId="33" state="hidden" r:id="rId46"/>
    <sheet name="39 Deaths_10-19_Reg" sheetId="179" r:id="rId47"/>
    <sheet name="40 Deaths_10-19_Country" sheetId="191" r:id="rId48"/>
    <sheet name="41 Death trend_by sex" sheetId="177" r:id="rId49"/>
    <sheet name="42 Death trend_by age" sheetId="178" r:id="rId50"/>
    <sheet name="43 Comp_Know" sheetId="85" r:id="rId51"/>
    <sheet name="44 Mult Partners_Condoms" sheetId="89" r:id="rId52"/>
    <sheet name="45 Testing by 12mos" sheetId="91" r:id="rId53"/>
    <sheet name="46 Survey Data_Reg" sheetId="167" r:id="rId54"/>
    <sheet name="47 Orphans_Reg" sheetId="180" r:id="rId55"/>
  </sheets>
  <externalReferences>
    <externalReference r:id="rId56"/>
  </externalReferences>
  <definedNames>
    <definedName name="_xlnm._FilterDatabase" localSheetId="27" hidden="1">'21 ART Gap_Country'!$A$35:$S$55</definedName>
    <definedName name="_xlnm._FilterDatabase" localSheetId="42" hidden="1">'36 Infections_distribution'!$A$24:$G$46</definedName>
    <definedName name="_xlnm._FilterDatabase" localSheetId="43" hidden="1">'36.2 Infects_distribution15-24'!$A$24:$G$46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84" l="1"/>
  <c r="B49" i="184"/>
  <c r="D48" i="176"/>
  <c r="B48" i="176"/>
  <c r="F48" i="176" s="1"/>
  <c r="G48" i="176" s="1"/>
  <c r="F40" i="184"/>
  <c r="G40" i="184" s="1"/>
  <c r="F37" i="184"/>
  <c r="G37" i="184" s="1"/>
  <c r="F41" i="184"/>
  <c r="G41" i="184" s="1"/>
  <c r="F47" i="184"/>
  <c r="G47" i="184" s="1"/>
  <c r="F35" i="184"/>
  <c r="G35" i="184" s="1"/>
  <c r="F30" i="184"/>
  <c r="G30" i="184" s="1"/>
  <c r="F28" i="184"/>
  <c r="G28" i="184" s="1"/>
  <c r="F25" i="184"/>
  <c r="G25" i="184" s="1"/>
  <c r="F44" i="184"/>
  <c r="G44" i="184" s="1"/>
  <c r="F36" i="184"/>
  <c r="G36" i="184" s="1"/>
  <c r="F42" i="184"/>
  <c r="G42" i="184" s="1"/>
  <c r="F26" i="184"/>
  <c r="G26" i="184" s="1"/>
  <c r="F32" i="184"/>
  <c r="G32" i="184" s="1"/>
  <c r="F45" i="184"/>
  <c r="G45" i="184" s="1"/>
  <c r="F43" i="184"/>
  <c r="G43" i="184" s="1"/>
  <c r="F46" i="184"/>
  <c r="G46" i="184" s="1"/>
  <c r="F29" i="184"/>
  <c r="G29" i="184" s="1"/>
  <c r="F38" i="184"/>
  <c r="G38" i="184" s="1"/>
  <c r="F39" i="184"/>
  <c r="G39" i="184" s="1"/>
  <c r="F33" i="184"/>
  <c r="G33" i="184" s="1"/>
  <c r="F34" i="184"/>
  <c r="G34" i="184" s="1"/>
  <c r="F31" i="184"/>
  <c r="G31" i="184" s="1"/>
  <c r="F27" i="184"/>
  <c r="G27" i="184" s="1"/>
  <c r="E49" i="184" l="1"/>
  <c r="F49" i="184" s="1"/>
  <c r="D31" i="194"/>
  <c r="F31" i="194"/>
  <c r="D32" i="194"/>
  <c r="F32" i="194"/>
  <c r="D33" i="194"/>
  <c r="F33" i="194"/>
  <c r="D34" i="194"/>
  <c r="F34" i="194"/>
  <c r="D35" i="194"/>
  <c r="F35" i="194"/>
  <c r="D36" i="194"/>
  <c r="F36" i="194"/>
  <c r="D37" i="194"/>
  <c r="F37" i="194"/>
  <c r="D38" i="194"/>
  <c r="D39" i="194"/>
  <c r="D40" i="194"/>
  <c r="D41" i="194"/>
  <c r="D42" i="194"/>
  <c r="D43" i="194"/>
  <c r="D44" i="194"/>
  <c r="D45" i="194"/>
  <c r="D46" i="194"/>
  <c r="D47" i="194"/>
  <c r="D48" i="194"/>
  <c r="D49" i="194"/>
  <c r="D50" i="194"/>
  <c r="D52" i="194"/>
  <c r="B72" i="180" l="1"/>
  <c r="K70" i="180"/>
  <c r="J70" i="180"/>
  <c r="I70" i="180"/>
  <c r="H70" i="180"/>
  <c r="G70" i="180"/>
  <c r="F70" i="180"/>
  <c r="E70" i="180"/>
  <c r="D70" i="180"/>
  <c r="C70" i="180"/>
  <c r="B70" i="180"/>
  <c r="K69" i="180"/>
  <c r="J69" i="180"/>
  <c r="I69" i="180"/>
  <c r="H69" i="180"/>
  <c r="G69" i="180"/>
  <c r="F69" i="180"/>
  <c r="E69" i="180"/>
  <c r="D69" i="180"/>
  <c r="C69" i="180"/>
  <c r="B69" i="180"/>
  <c r="K68" i="180"/>
  <c r="J68" i="180"/>
  <c r="I68" i="180"/>
  <c r="H68" i="180"/>
  <c r="G68" i="180"/>
  <c r="F68" i="180"/>
  <c r="E68" i="180"/>
  <c r="D68" i="180"/>
  <c r="C68" i="180"/>
  <c r="B68" i="180"/>
  <c r="M66" i="180"/>
  <c r="K66" i="180"/>
  <c r="K65" i="180"/>
  <c r="K64" i="180"/>
  <c r="K63" i="180"/>
  <c r="K62" i="180"/>
  <c r="K61" i="180"/>
  <c r="K60" i="180"/>
  <c r="K59" i="180"/>
  <c r="K58" i="180"/>
  <c r="K57" i="180"/>
  <c r="K56" i="180"/>
  <c r="K55" i="180"/>
  <c r="K54" i="180"/>
  <c r="K53" i="180"/>
  <c r="K52" i="180"/>
  <c r="K51" i="180"/>
  <c r="K50" i="180"/>
  <c r="K49" i="180"/>
  <c r="K48" i="180"/>
  <c r="K47" i="180"/>
  <c r="K46" i="180"/>
  <c r="K45" i="180"/>
  <c r="K44" i="180"/>
  <c r="K43" i="180"/>
  <c r="K42" i="180"/>
  <c r="K41" i="180"/>
  <c r="K40" i="180"/>
  <c r="I45" i="167"/>
  <c r="H45" i="167"/>
  <c r="G45" i="167"/>
  <c r="F45" i="167"/>
  <c r="E45" i="167"/>
  <c r="D45" i="167"/>
  <c r="B45" i="167"/>
  <c r="I44" i="167"/>
  <c r="H44" i="167"/>
  <c r="G44" i="167"/>
  <c r="F44" i="167"/>
  <c r="E44" i="167"/>
  <c r="D44" i="167"/>
  <c r="C44" i="167"/>
  <c r="B44" i="167"/>
  <c r="G35" i="167"/>
  <c r="F35" i="167"/>
  <c r="E35" i="167"/>
  <c r="D35" i="167"/>
  <c r="C35" i="167"/>
  <c r="B35" i="167"/>
  <c r="R41" i="178"/>
  <c r="Q41" i="178"/>
  <c r="P41" i="178"/>
  <c r="O41" i="178"/>
  <c r="N41" i="178"/>
  <c r="M41" i="178"/>
  <c r="L41" i="178"/>
  <c r="K41" i="178"/>
  <c r="J41" i="178"/>
  <c r="I41" i="178"/>
  <c r="H41" i="178"/>
  <c r="G41" i="178"/>
  <c r="F41" i="178"/>
  <c r="E41" i="178"/>
  <c r="D41" i="178"/>
  <c r="C41" i="178"/>
  <c r="B41" i="178"/>
  <c r="R40" i="178"/>
  <c r="R46" i="178" s="1"/>
  <c r="Q40" i="178"/>
  <c r="Q43" i="178" s="1"/>
  <c r="Q44" i="178" s="1"/>
  <c r="P40" i="178"/>
  <c r="P43" i="178" s="1"/>
  <c r="P44" i="178" s="1"/>
  <c r="O40" i="178"/>
  <c r="N40" i="178"/>
  <c r="N43" i="178" s="1"/>
  <c r="N44" i="178" s="1"/>
  <c r="M40" i="178"/>
  <c r="M43" i="178" s="1"/>
  <c r="M44" i="178" s="1"/>
  <c r="L40" i="178"/>
  <c r="L43" i="178" s="1"/>
  <c r="L44" i="178" s="1"/>
  <c r="K40" i="178"/>
  <c r="J40" i="178"/>
  <c r="J43" i="178" s="1"/>
  <c r="J44" i="178" s="1"/>
  <c r="I40" i="178"/>
  <c r="I43" i="178" s="1"/>
  <c r="I44" i="178" s="1"/>
  <c r="H40" i="178"/>
  <c r="H43" i="178" s="1"/>
  <c r="H44" i="178" s="1"/>
  <c r="G40" i="178"/>
  <c r="F40" i="178"/>
  <c r="F43" i="178" s="1"/>
  <c r="F44" i="178" s="1"/>
  <c r="E40" i="178"/>
  <c r="E43" i="178" s="1"/>
  <c r="E44" i="178" s="1"/>
  <c r="D40" i="178"/>
  <c r="D43" i="178" s="1"/>
  <c r="D44" i="178" s="1"/>
  <c r="C40" i="178"/>
  <c r="B40" i="178"/>
  <c r="B43" i="178" s="1"/>
  <c r="B44" i="178" s="1"/>
  <c r="T37" i="178"/>
  <c r="S37" i="178"/>
  <c r="T36" i="178"/>
  <c r="S36" i="178"/>
  <c r="T35" i="178"/>
  <c r="S35" i="178"/>
  <c r="T34" i="178"/>
  <c r="S34" i="178"/>
  <c r="T33" i="178"/>
  <c r="S33" i="178"/>
  <c r="T36" i="177"/>
  <c r="R38" i="177"/>
  <c r="R39" i="177" s="1"/>
  <c r="Q38" i="177"/>
  <c r="Q39" i="177" s="1"/>
  <c r="P38" i="177"/>
  <c r="P39" i="177" s="1"/>
  <c r="O38" i="177"/>
  <c r="O39" i="177" s="1"/>
  <c r="N38" i="177"/>
  <c r="N39" i="177" s="1"/>
  <c r="M38" i="177"/>
  <c r="M39" i="177" s="1"/>
  <c r="L38" i="177"/>
  <c r="L39" i="177" s="1"/>
  <c r="K38" i="177"/>
  <c r="K39" i="177" s="1"/>
  <c r="J38" i="177"/>
  <c r="J39" i="177" s="1"/>
  <c r="I38" i="177"/>
  <c r="I39" i="177" s="1"/>
  <c r="H38" i="177"/>
  <c r="H39" i="177" s="1"/>
  <c r="G38" i="177"/>
  <c r="G39" i="177" s="1"/>
  <c r="F38" i="177"/>
  <c r="F39" i="177" s="1"/>
  <c r="E38" i="177"/>
  <c r="E39" i="177" s="1"/>
  <c r="D38" i="177"/>
  <c r="D39" i="177" s="1"/>
  <c r="C38" i="177"/>
  <c r="C39" i="177" s="1"/>
  <c r="B38" i="177"/>
  <c r="B39" i="177" s="1"/>
  <c r="H48" i="179"/>
  <c r="C48" i="179"/>
  <c r="H47" i="179"/>
  <c r="C47" i="179"/>
  <c r="H46" i="179"/>
  <c r="C46" i="179"/>
  <c r="H45" i="179"/>
  <c r="C45" i="179"/>
  <c r="H44" i="179"/>
  <c r="C44" i="179"/>
  <c r="H43" i="179"/>
  <c r="C43" i="179"/>
  <c r="H42" i="179"/>
  <c r="C42" i="179"/>
  <c r="H41" i="179"/>
  <c r="C41" i="179"/>
  <c r="H40" i="179"/>
  <c r="C40" i="179"/>
  <c r="H54" i="158"/>
  <c r="G54" i="158"/>
  <c r="F54" i="158"/>
  <c r="E54" i="158"/>
  <c r="D54" i="158"/>
  <c r="C54" i="158"/>
  <c r="B54" i="158"/>
  <c r="H53" i="158"/>
  <c r="G53" i="158"/>
  <c r="F53" i="158"/>
  <c r="E53" i="158"/>
  <c r="D53" i="158"/>
  <c r="C53" i="158"/>
  <c r="B53" i="158"/>
  <c r="H52" i="158"/>
  <c r="G52" i="158"/>
  <c r="F52" i="158"/>
  <c r="E52" i="158"/>
  <c r="D52" i="158"/>
  <c r="C52" i="158"/>
  <c r="B52" i="158"/>
  <c r="K51" i="158"/>
  <c r="K50" i="158"/>
  <c r="H50" i="158"/>
  <c r="G50" i="158"/>
  <c r="F50" i="158"/>
  <c r="E50" i="158"/>
  <c r="D50" i="158"/>
  <c r="C50" i="158"/>
  <c r="B50" i="158"/>
  <c r="A50" i="158"/>
  <c r="L44" i="175"/>
  <c r="L43" i="175"/>
  <c r="R41" i="175"/>
  <c r="Q41" i="175"/>
  <c r="P41" i="175"/>
  <c r="O41" i="175"/>
  <c r="N41" i="175"/>
  <c r="M41" i="175"/>
  <c r="L41" i="175"/>
  <c r="K41" i="175"/>
  <c r="J41" i="175"/>
  <c r="I41" i="175"/>
  <c r="H41" i="175"/>
  <c r="G41" i="175"/>
  <c r="F41" i="175"/>
  <c r="E41" i="175"/>
  <c r="D41" i="175"/>
  <c r="C41" i="175"/>
  <c r="B41" i="175"/>
  <c r="R40" i="175"/>
  <c r="Q40" i="175"/>
  <c r="P40" i="175"/>
  <c r="O40" i="175"/>
  <c r="N40" i="175"/>
  <c r="M40" i="175"/>
  <c r="L40" i="175"/>
  <c r="K40" i="175"/>
  <c r="J40" i="175"/>
  <c r="I40" i="175"/>
  <c r="H40" i="175"/>
  <c r="G40" i="175"/>
  <c r="F40" i="175"/>
  <c r="E40" i="175"/>
  <c r="D40" i="175"/>
  <c r="C40" i="175"/>
  <c r="B40" i="175"/>
  <c r="R39" i="175"/>
  <c r="Q39" i="175"/>
  <c r="P39" i="175"/>
  <c r="O39" i="175"/>
  <c r="N39" i="175"/>
  <c r="M39" i="175"/>
  <c r="L39" i="175"/>
  <c r="K39" i="175"/>
  <c r="J39" i="175"/>
  <c r="I39" i="175"/>
  <c r="H39" i="175"/>
  <c r="G39" i="175"/>
  <c r="F39" i="175"/>
  <c r="E39" i="175"/>
  <c r="D39" i="175"/>
  <c r="C39" i="175"/>
  <c r="B39" i="175"/>
  <c r="U37" i="175"/>
  <c r="U36" i="175"/>
  <c r="E58" i="140"/>
  <c r="D58" i="140"/>
  <c r="E57" i="140"/>
  <c r="D57" i="140"/>
  <c r="L58" i="57"/>
  <c r="K58" i="57"/>
  <c r="J58" i="57"/>
  <c r="I58" i="57"/>
  <c r="H58" i="57"/>
  <c r="G58" i="57"/>
  <c r="F58" i="57"/>
  <c r="E58" i="57"/>
  <c r="D58" i="57"/>
  <c r="C58" i="57"/>
  <c r="B58" i="57"/>
  <c r="L57" i="57"/>
  <c r="K57" i="57"/>
  <c r="J57" i="57"/>
  <c r="I57" i="57"/>
  <c r="H57" i="57"/>
  <c r="G57" i="57"/>
  <c r="F57" i="57"/>
  <c r="E57" i="57"/>
  <c r="D57" i="57"/>
  <c r="C57" i="57"/>
  <c r="B57" i="57"/>
  <c r="L56" i="57"/>
  <c r="K56" i="57"/>
  <c r="J56" i="57"/>
  <c r="I56" i="57"/>
  <c r="H56" i="57"/>
  <c r="G56" i="57"/>
  <c r="F56" i="57"/>
  <c r="E56" i="57"/>
  <c r="D56" i="57"/>
  <c r="C56" i="57"/>
  <c r="B56" i="57"/>
  <c r="L55" i="57"/>
  <c r="K55" i="57"/>
  <c r="J55" i="57"/>
  <c r="I55" i="57"/>
  <c r="H55" i="57"/>
  <c r="G55" i="57"/>
  <c r="F55" i="57"/>
  <c r="E55" i="57"/>
  <c r="D55" i="57"/>
  <c r="C55" i="57"/>
  <c r="B55" i="57"/>
  <c r="L54" i="57"/>
  <c r="K54" i="57"/>
  <c r="J54" i="57"/>
  <c r="I54" i="57"/>
  <c r="H54" i="57"/>
  <c r="G54" i="57"/>
  <c r="F54" i="57"/>
  <c r="E54" i="57"/>
  <c r="D54" i="57"/>
  <c r="C54" i="57"/>
  <c r="B54" i="57"/>
  <c r="L53" i="57"/>
  <c r="K53" i="57"/>
  <c r="J53" i="57"/>
  <c r="I53" i="57"/>
  <c r="H53" i="57"/>
  <c r="G53" i="57"/>
  <c r="F53" i="57"/>
  <c r="E53" i="57"/>
  <c r="D53" i="57"/>
  <c r="C53" i="57"/>
  <c r="B53" i="57"/>
  <c r="L52" i="57"/>
  <c r="K52" i="57"/>
  <c r="J52" i="57"/>
  <c r="I52" i="57"/>
  <c r="H52" i="57"/>
  <c r="G52" i="57"/>
  <c r="F52" i="57"/>
  <c r="E52" i="57"/>
  <c r="D52" i="57"/>
  <c r="C52" i="57"/>
  <c r="B52" i="57"/>
  <c r="L51" i="57"/>
  <c r="K51" i="57"/>
  <c r="J51" i="57"/>
  <c r="I51" i="57"/>
  <c r="H51" i="57"/>
  <c r="G51" i="57"/>
  <c r="F51" i="57"/>
  <c r="E51" i="57"/>
  <c r="D51" i="57"/>
  <c r="C51" i="57"/>
  <c r="B51" i="57"/>
  <c r="L50" i="57"/>
  <c r="K50" i="57"/>
  <c r="J50" i="57"/>
  <c r="I50" i="57"/>
  <c r="H50" i="57"/>
  <c r="G50" i="57"/>
  <c r="F50" i="57"/>
  <c r="E50" i="57"/>
  <c r="D50" i="57"/>
  <c r="C50" i="57"/>
  <c r="B50" i="57"/>
  <c r="L49" i="57"/>
  <c r="K49" i="57"/>
  <c r="J49" i="57"/>
  <c r="I49" i="57"/>
  <c r="H49" i="57"/>
  <c r="G49" i="57"/>
  <c r="F49" i="57"/>
  <c r="E49" i="57"/>
  <c r="D49" i="57"/>
  <c r="C49" i="57"/>
  <c r="B49" i="57"/>
  <c r="L48" i="57"/>
  <c r="K48" i="57"/>
  <c r="J48" i="57"/>
  <c r="I48" i="57"/>
  <c r="H48" i="57"/>
  <c r="G48" i="57"/>
  <c r="F48" i="57"/>
  <c r="E48" i="57"/>
  <c r="D48" i="57"/>
  <c r="C48" i="57"/>
  <c r="B48" i="57"/>
  <c r="L47" i="57"/>
  <c r="K47" i="57"/>
  <c r="J47" i="57"/>
  <c r="I47" i="57"/>
  <c r="H47" i="57"/>
  <c r="G47" i="57"/>
  <c r="F47" i="57"/>
  <c r="E47" i="57"/>
  <c r="D47" i="57"/>
  <c r="C47" i="57"/>
  <c r="B47" i="57"/>
  <c r="L46" i="57"/>
  <c r="K46" i="57"/>
  <c r="J46" i="57"/>
  <c r="I46" i="57"/>
  <c r="H46" i="57"/>
  <c r="G46" i="57"/>
  <c r="F46" i="57"/>
  <c r="E46" i="57"/>
  <c r="D46" i="57"/>
  <c r="C46" i="57"/>
  <c r="B46" i="57"/>
  <c r="L45" i="57"/>
  <c r="K45" i="57"/>
  <c r="J45" i="57"/>
  <c r="I45" i="57"/>
  <c r="H45" i="57"/>
  <c r="G45" i="57"/>
  <c r="F45" i="57"/>
  <c r="E45" i="57"/>
  <c r="D45" i="57"/>
  <c r="C45" i="57"/>
  <c r="B45" i="57"/>
  <c r="L44" i="57"/>
  <c r="K44" i="57"/>
  <c r="J44" i="57"/>
  <c r="I44" i="57"/>
  <c r="H44" i="57"/>
  <c r="G44" i="57"/>
  <c r="F44" i="57"/>
  <c r="E44" i="57"/>
  <c r="D44" i="57"/>
  <c r="C44" i="57"/>
  <c r="B44" i="57"/>
  <c r="L43" i="57"/>
  <c r="K43" i="57"/>
  <c r="J43" i="57"/>
  <c r="I43" i="57"/>
  <c r="H43" i="57"/>
  <c r="G43" i="57"/>
  <c r="F43" i="57"/>
  <c r="E43" i="57"/>
  <c r="D43" i="57"/>
  <c r="C43" i="57"/>
  <c r="B43" i="57"/>
  <c r="L42" i="57"/>
  <c r="K42" i="57"/>
  <c r="J42" i="57"/>
  <c r="I42" i="57"/>
  <c r="H42" i="57"/>
  <c r="G42" i="57"/>
  <c r="F42" i="57"/>
  <c r="E42" i="57"/>
  <c r="D42" i="57"/>
  <c r="C42" i="57"/>
  <c r="B42" i="57"/>
  <c r="L41" i="57"/>
  <c r="K41" i="57"/>
  <c r="J41" i="57"/>
  <c r="I41" i="57"/>
  <c r="H41" i="57"/>
  <c r="G41" i="57"/>
  <c r="F41" i="57"/>
  <c r="E41" i="57"/>
  <c r="D41" i="57"/>
  <c r="C41" i="57"/>
  <c r="B41" i="57"/>
  <c r="L40" i="57"/>
  <c r="K40" i="57"/>
  <c r="J40" i="57"/>
  <c r="I40" i="57"/>
  <c r="H40" i="57"/>
  <c r="G40" i="57"/>
  <c r="F40" i="57"/>
  <c r="E40" i="57"/>
  <c r="D40" i="57"/>
  <c r="C40" i="57"/>
  <c r="B40" i="57"/>
  <c r="L39" i="57"/>
  <c r="K39" i="57"/>
  <c r="J39" i="57"/>
  <c r="I39" i="57"/>
  <c r="H39" i="57"/>
  <c r="G39" i="57"/>
  <c r="F39" i="57"/>
  <c r="E39" i="57"/>
  <c r="D39" i="57"/>
  <c r="C39" i="57"/>
  <c r="B39" i="57"/>
  <c r="L38" i="57"/>
  <c r="K38" i="57"/>
  <c r="J38" i="57"/>
  <c r="I38" i="57"/>
  <c r="H38" i="57"/>
  <c r="G38" i="57"/>
  <c r="F38" i="57"/>
  <c r="E38" i="57"/>
  <c r="D38" i="57"/>
  <c r="C38" i="57"/>
  <c r="B38" i="57"/>
  <c r="L37" i="57"/>
  <c r="K37" i="57"/>
  <c r="J37" i="57"/>
  <c r="I37" i="57"/>
  <c r="H37" i="57"/>
  <c r="G37" i="57"/>
  <c r="F37" i="57"/>
  <c r="E37" i="57"/>
  <c r="D37" i="57"/>
  <c r="C37" i="57"/>
  <c r="B37" i="57"/>
  <c r="L36" i="57"/>
  <c r="K36" i="57"/>
  <c r="J36" i="57"/>
  <c r="I36" i="57"/>
  <c r="H36" i="57"/>
  <c r="G36" i="57"/>
  <c r="F36" i="57"/>
  <c r="E36" i="57"/>
  <c r="D36" i="57"/>
  <c r="C36" i="57"/>
  <c r="B36" i="57"/>
  <c r="C85" i="20"/>
  <c r="B85" i="20"/>
  <c r="C84" i="20"/>
  <c r="B84" i="20"/>
  <c r="C83" i="20"/>
  <c r="B83" i="20"/>
  <c r="C82" i="20"/>
  <c r="B82" i="20"/>
  <c r="C81" i="20"/>
  <c r="B81" i="20"/>
  <c r="C80" i="20"/>
  <c r="B80" i="20"/>
  <c r="C79" i="20"/>
  <c r="B79" i="20"/>
  <c r="C78" i="20"/>
  <c r="B78" i="20"/>
  <c r="C77" i="20"/>
  <c r="B77" i="20"/>
  <c r="C76" i="20"/>
  <c r="B76" i="20"/>
  <c r="C75" i="20"/>
  <c r="B75" i="20"/>
  <c r="C74" i="20"/>
  <c r="B74" i="20"/>
  <c r="C73" i="20"/>
  <c r="B73" i="20"/>
  <c r="C72" i="20"/>
  <c r="B72" i="20"/>
  <c r="C71" i="20"/>
  <c r="B71" i="20"/>
  <c r="C67" i="20"/>
  <c r="B67" i="20"/>
  <c r="C66" i="20"/>
  <c r="B66" i="20"/>
  <c r="C65" i="20"/>
  <c r="B65" i="20"/>
  <c r="C64" i="20"/>
  <c r="B64" i="20"/>
  <c r="C63" i="20"/>
  <c r="B63" i="20"/>
  <c r="C62" i="20"/>
  <c r="B62" i="20"/>
  <c r="C61" i="20"/>
  <c r="B61" i="20"/>
  <c r="C60" i="20"/>
  <c r="B60" i="20"/>
  <c r="C59" i="20"/>
  <c r="B59" i="20"/>
  <c r="C58" i="20"/>
  <c r="B58" i="20"/>
  <c r="C57" i="20"/>
  <c r="B57" i="20"/>
  <c r="C56" i="20"/>
  <c r="B56" i="20"/>
  <c r="C55" i="20"/>
  <c r="B55" i="20"/>
  <c r="C54" i="20"/>
  <c r="B54" i="20"/>
  <c r="C53" i="20"/>
  <c r="B53"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L38" i="171"/>
  <c r="J38" i="171"/>
  <c r="L37" i="171"/>
  <c r="J37" i="171"/>
  <c r="L36" i="171"/>
  <c r="J36" i="171"/>
  <c r="L35" i="171"/>
  <c r="J35" i="171"/>
  <c r="L34" i="171"/>
  <c r="J34" i="171"/>
  <c r="K36" i="170"/>
  <c r="K35" i="170"/>
  <c r="M34" i="170"/>
  <c r="K34" i="170"/>
  <c r="K33" i="170"/>
  <c r="K32" i="170"/>
  <c r="K31" i="170"/>
  <c r="E56" i="68"/>
  <c r="E55" i="68"/>
  <c r="D55" i="68"/>
  <c r="C55" i="68"/>
  <c r="D54" i="68"/>
  <c r="C54" i="68"/>
  <c r="Q62" i="55"/>
  <c r="D62" i="55"/>
  <c r="Q60" i="55"/>
  <c r="D60" i="55"/>
  <c r="Q59" i="55"/>
  <c r="D59" i="55"/>
  <c r="Q58" i="55"/>
  <c r="D58" i="55"/>
  <c r="Q57" i="55"/>
  <c r="D57" i="55"/>
  <c r="Q56" i="55"/>
  <c r="D56" i="55"/>
  <c r="Q55" i="55"/>
  <c r="D55" i="55"/>
  <c r="Q54" i="55"/>
  <c r="D54" i="55"/>
  <c r="Q53" i="55"/>
  <c r="D53" i="55"/>
  <c r="Q52" i="55"/>
  <c r="D52" i="55"/>
  <c r="Q51" i="55"/>
  <c r="D51" i="55"/>
  <c r="Q50" i="55"/>
  <c r="D50" i="55"/>
  <c r="Q49" i="55"/>
  <c r="D49" i="55"/>
  <c r="Q48" i="55"/>
  <c r="D48" i="55"/>
  <c r="Q47" i="55"/>
  <c r="D47" i="55"/>
  <c r="Q46" i="55"/>
  <c r="D46" i="55"/>
  <c r="Q45" i="55"/>
  <c r="D45" i="55"/>
  <c r="Q44" i="55"/>
  <c r="D44" i="55"/>
  <c r="Q43" i="55"/>
  <c r="D43" i="55"/>
  <c r="Q42" i="55"/>
  <c r="D42" i="55"/>
  <c r="Q41" i="55"/>
  <c r="D41" i="55"/>
  <c r="Q40" i="55"/>
  <c r="D40" i="55"/>
  <c r="D47" i="130"/>
  <c r="B64" i="188"/>
  <c r="F52" i="188"/>
  <c r="B52" i="188"/>
  <c r="F51" i="188"/>
  <c r="F50" i="188"/>
  <c r="F49" i="188"/>
  <c r="F48" i="188"/>
  <c r="F47" i="188"/>
  <c r="F46" i="188"/>
  <c r="F45" i="188"/>
  <c r="F44" i="188"/>
  <c r="F43" i="188"/>
  <c r="F42" i="188"/>
  <c r="F41" i="188"/>
  <c r="F40" i="188"/>
  <c r="F39" i="188"/>
  <c r="E38" i="9"/>
  <c r="C38" i="9"/>
  <c r="B38" i="9"/>
  <c r="C36" i="9"/>
  <c r="B36" i="9"/>
  <c r="C35" i="9"/>
  <c r="B35" i="9"/>
  <c r="E34" i="9"/>
  <c r="E33" i="9"/>
  <c r="J35" i="7"/>
  <c r="J34" i="7"/>
  <c r="G39" i="151"/>
  <c r="F39" i="151"/>
  <c r="G35" i="151"/>
  <c r="F35" i="151"/>
  <c r="R36" i="181"/>
  <c r="Q36" i="181"/>
  <c r="P36" i="181"/>
  <c r="O36" i="181"/>
  <c r="N36" i="181"/>
  <c r="M36" i="181"/>
  <c r="L36" i="181"/>
  <c r="K36" i="181"/>
  <c r="J36" i="181"/>
  <c r="I36" i="181"/>
  <c r="H36" i="181"/>
  <c r="G36" i="181"/>
  <c r="F36" i="181"/>
  <c r="E36" i="181"/>
  <c r="D36" i="181"/>
  <c r="C36" i="181"/>
  <c r="B36" i="181"/>
  <c r="C55" i="66"/>
  <c r="M52" i="150"/>
  <c r="K52" i="150"/>
  <c r="J52" i="150"/>
  <c r="M51" i="150"/>
  <c r="K51" i="150"/>
  <c r="J51" i="150"/>
  <c r="M50" i="150"/>
  <c r="K50" i="150"/>
  <c r="J50" i="150"/>
  <c r="M49" i="150"/>
  <c r="K49" i="150"/>
  <c r="J49" i="150"/>
  <c r="M48" i="150"/>
  <c r="K48" i="150"/>
  <c r="J48" i="150"/>
  <c r="M47" i="150"/>
  <c r="K47" i="150"/>
  <c r="J47" i="150"/>
  <c r="M46" i="150"/>
  <c r="K46" i="150"/>
  <c r="J46" i="150"/>
  <c r="M45" i="150"/>
  <c r="K45" i="150"/>
  <c r="J45" i="150"/>
  <c r="M44" i="150"/>
  <c r="K44" i="150"/>
  <c r="J44" i="150"/>
  <c r="M43" i="150"/>
  <c r="K43" i="150"/>
  <c r="J43" i="150"/>
  <c r="M42" i="150"/>
  <c r="K42" i="150"/>
  <c r="J42" i="150"/>
  <c r="M41" i="150"/>
  <c r="K41" i="150"/>
  <c r="J41" i="150"/>
  <c r="M40" i="150"/>
  <c r="K40" i="150"/>
  <c r="J40" i="150"/>
  <c r="M39" i="150"/>
  <c r="K39" i="150"/>
  <c r="J39" i="150"/>
  <c r="M38" i="150"/>
  <c r="K38" i="150"/>
  <c r="J38" i="150"/>
  <c r="M37" i="150"/>
  <c r="K37" i="150"/>
  <c r="J37" i="150"/>
  <c r="M36" i="150"/>
  <c r="K36" i="150"/>
  <c r="J36" i="150"/>
  <c r="H40" i="169"/>
  <c r="L38" i="169"/>
  <c r="J38" i="169"/>
  <c r="L37" i="169"/>
  <c r="J37" i="169"/>
  <c r="L36" i="169"/>
  <c r="J36" i="169"/>
  <c r="L35" i="169"/>
  <c r="J35" i="169"/>
  <c r="L34" i="169"/>
  <c r="J34" i="169"/>
  <c r="J39" i="168"/>
  <c r="J38" i="168"/>
  <c r="J37" i="168"/>
  <c r="J36" i="168"/>
  <c r="J35" i="168"/>
  <c r="J34" i="168"/>
  <c r="F7" i="121"/>
  <c r="F6" i="121"/>
  <c r="F5" i="121"/>
  <c r="F45" i="155"/>
  <c r="E45" i="155"/>
  <c r="D45" i="155"/>
  <c r="F44" i="155"/>
  <c r="E44" i="155"/>
  <c r="D44" i="155"/>
  <c r="C43" i="178" l="1"/>
  <c r="C44" i="178" s="1"/>
  <c r="G43" i="178"/>
  <c r="G44" i="178" s="1"/>
  <c r="K43" i="178"/>
  <c r="K44" i="178" s="1"/>
  <c r="O43" i="178"/>
  <c r="O44" i="178" s="1"/>
  <c r="S41" i="178"/>
  <c r="S40" i="178"/>
  <c r="T41" i="178"/>
  <c r="T40" i="178"/>
  <c r="R43" i="178"/>
  <c r="R44" i="178" s="1"/>
  <c r="S36" i="177"/>
  <c r="R41" i="177"/>
  <c r="S35" i="177"/>
  <c r="T35" i="177"/>
</calcChain>
</file>

<file path=xl/sharedStrings.xml><?xml version="1.0" encoding="utf-8"?>
<sst xmlns="http://schemas.openxmlformats.org/spreadsheetml/2006/main" count="1657" uniqueCount="486">
  <si>
    <t>New HIV infections among children</t>
  </si>
  <si>
    <t>Year</t>
  </si>
  <si>
    <t>Country/Region</t>
  </si>
  <si>
    <t>Option B+ (ART)</t>
  </si>
  <si>
    <t>Option B (triple prophylaxis)</t>
  </si>
  <si>
    <t>Option A</t>
  </si>
  <si>
    <t>Dual ARVs</t>
  </si>
  <si>
    <t>Single-dose nevirapine</t>
  </si>
  <si>
    <t>PMTCT Need</t>
  </si>
  <si>
    <t>PMTCT coverage (Most Effective Regimens)</t>
  </si>
  <si>
    <t>Pregnant women not receiving ARVs for PMTCT</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</si>
  <si>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</si>
  <si>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</si>
  <si>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</si>
  <si>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</si>
  <si>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</si>
  <si>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</si>
  <si>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</si>
  <si>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</si>
  <si>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</si>
  <si>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</si>
  <si>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</si>
  <si>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</si>
  <si>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</si>
  <si>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</si>
  <si>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</si>
  <si>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</si>
  <si>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</si>
  <si>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</si>
  <si>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</si>
  <si>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Cameroon</t>
  </si>
  <si>
    <t>Central African Republic</t>
  </si>
  <si>
    <t>Chad</t>
  </si>
  <si>
    <t>Democratic Republic of the Congo</t>
  </si>
  <si>
    <t>Zambia</t>
  </si>
  <si>
    <t>Gabon</t>
  </si>
  <si>
    <t>Ghana</t>
  </si>
  <si>
    <t>Mali</t>
  </si>
  <si>
    <t>Mauritania</t>
  </si>
  <si>
    <t>Mauritius</t>
  </si>
  <si>
    <t>Niger</t>
  </si>
  <si>
    <t>Nigeria</t>
  </si>
  <si>
    <t>Senegal</t>
  </si>
  <si>
    <t>Togo</t>
  </si>
  <si>
    <t>Zimbabwe</t>
  </si>
  <si>
    <t>Country</t>
  </si>
  <si>
    <t>Perinatal HIV infections (within 6 weeks of birth)</t>
  </si>
  <si>
    <t>Postnatal HIV infections (beyond 6 weeks after birth)</t>
  </si>
  <si>
    <t>Early Infant Diagnosis</t>
  </si>
  <si>
    <t>Paediatric ART</t>
  </si>
  <si>
    <t>Eastern and Southern Africa</t>
  </si>
  <si>
    <t>Middle East and North Africa</t>
  </si>
  <si>
    <t>East Asia and the Pacific</t>
  </si>
  <si>
    <t>South Asia</t>
  </si>
  <si>
    <t>Latin America and the Caribbean</t>
  </si>
  <si>
    <t>Adult ART</t>
  </si>
  <si>
    <t>low</t>
  </si>
  <si>
    <t>high</t>
  </si>
  <si>
    <t>Paediatric ART coverage</t>
  </si>
  <si>
    <t>Female</t>
  </si>
  <si>
    <t>Male</t>
  </si>
  <si>
    <t>Source: UNAIDS 2014 HIV and AIDS estimates, July 2015.</t>
  </si>
  <si>
    <t>Source: UNICEF analysis of UNAIDS 2014 HIV and AIDS estimates, July 2015.</t>
  </si>
  <si>
    <t>Source: UNAIDS/UNICEF/WHO Global AIDS Response Progress Reporting and UNAIDS 2014 HIV and AIDS estimates, July 2015.</t>
  </si>
  <si>
    <t>Final mother-to-child transmission rate</t>
  </si>
  <si>
    <t>Perinatal mother-to-child transmission rate (within 6 weeks of birth)</t>
  </si>
  <si>
    <t>EID</t>
  </si>
  <si>
    <t>error bar lo</t>
  </si>
  <si>
    <t>error bar hi</t>
  </si>
  <si>
    <t>PMTCT coverage (Effective regimen 2010-2015)</t>
  </si>
  <si>
    <t>Age 0-4</t>
  </si>
  <si>
    <t>Age 5-9</t>
  </si>
  <si>
    <t>Age 10-14</t>
  </si>
  <si>
    <t>Age 15-19</t>
  </si>
  <si>
    <t>Age 20-24</t>
  </si>
  <si>
    <t>Value</t>
  </si>
  <si>
    <t xml:space="preserve">Country </t>
  </si>
  <si>
    <t>Young people aged 20-24</t>
  </si>
  <si>
    <t>Children aged 0-14</t>
  </si>
  <si>
    <t>Adolescents aged 15-19</t>
  </si>
  <si>
    <t>Lo</t>
  </si>
  <si>
    <t>Significant reductions in AIDS-related deaths for children 0-4 since 2005 [&gt;60%]
AIDS-related deaths have decreased among all age groups except adolescents aged 10-14 and 15-19.</t>
  </si>
  <si>
    <t>While ART coverage has been increasing for adults and children, a significant gap remains and, in fact, the gap continues to increase over time. In 2005, there was only a 1% difference in coverage with adults at 4% and children at 3%, yet by 2014 this gap had increased to 9% with adults at 40% and children at 31%.</t>
  </si>
  <si>
    <t>ESARO</t>
  </si>
  <si>
    <t>Distribution of the estimated number of new HIV infections among children (aged 0-14), ESARO, 2000 vs. 2014</t>
  </si>
  <si>
    <t>Adult_Lo</t>
  </si>
  <si>
    <t>Adult_Hi</t>
  </si>
  <si>
    <t>Note: excludes single dose nervirapine</t>
  </si>
  <si>
    <t>GLOBAL</t>
  </si>
  <si>
    <t xml:space="preserve">Global </t>
  </si>
  <si>
    <t>Estimated number of adolescents 10-19 living with HIV</t>
  </si>
  <si>
    <t>Estimated number of adolescents 10-19 dying of AIDS-related causes</t>
  </si>
  <si>
    <t>Note: Due to rounding, values may not sum to total</t>
  </si>
  <si>
    <t>% of Global Total</t>
  </si>
  <si>
    <t>Note: Values may not sum to total due to rounding.</t>
  </si>
  <si>
    <t>Estimated number of adolescents 15-19 newly infected with HIV</t>
  </si>
  <si>
    <t>% change</t>
  </si>
  <si>
    <t>WCAR</t>
  </si>
  <si>
    <t>Estimated number of children (0-14) living with HIV</t>
  </si>
  <si>
    <t>Estimated number of children (0-14) newly infected with HIV</t>
  </si>
  <si>
    <t>Estimated number of children (0-14) dying of AIDS-related causes</t>
  </si>
  <si>
    <t>&lt;500</t>
  </si>
  <si>
    <t>&lt;200</t>
  </si>
  <si>
    <t>&lt;100</t>
  </si>
  <si>
    <t>Adolescent HIV infections</t>
  </si>
  <si>
    <t>Paediatric HIV infections</t>
  </si>
  <si>
    <t>0-4</t>
  </si>
  <si>
    <t>5-9</t>
  </si>
  <si>
    <t>10-14</t>
  </si>
  <si>
    <t>15-19</t>
  </si>
  <si>
    <t>20-24</t>
  </si>
  <si>
    <t>Child_Hi</t>
  </si>
  <si>
    <t>Child_Lo</t>
  </si>
  <si>
    <t>ChildErr_Hi</t>
  </si>
  <si>
    <t>ChildErr_Lo</t>
  </si>
  <si>
    <t>AdultErr_Hi</t>
  </si>
  <si>
    <t>AdultErr_Lo</t>
  </si>
  <si>
    <t>Coverage</t>
  </si>
  <si>
    <t>Upper</t>
  </si>
  <si>
    <t>Lower</t>
  </si>
  <si>
    <t>upper</t>
  </si>
  <si>
    <t>lower</t>
  </si>
  <si>
    <t>MothersNeed</t>
  </si>
  <si>
    <t>Côte d'Ivoire</t>
  </si>
  <si>
    <t>Source: UNAIDS 2017 estimates.</t>
  </si>
  <si>
    <t>Source: UNICEF analysis of UNAIDS 2017 estimates.</t>
  </si>
  <si>
    <t>h- HIV+ pregnant women - Prenatal; Option B+; ART started during current pregnancy &gt; 4 weeks before delivery; Number</t>
  </si>
  <si>
    <t>h- HIV+ pregnant women - Prenatal; Option B+; ART started during current pregnancy &lt; 4 weeks before delivery; Number</t>
  </si>
  <si>
    <t>h- HIV+ pregnant women - Prenatal; Option B+; ART started before current pregnancy; Number</t>
  </si>
  <si>
    <t>female</t>
  </si>
  <si>
    <t>male</t>
  </si>
  <si>
    <t>peds</t>
  </si>
  <si>
    <t>adol</t>
  </si>
  <si>
    <t>country</t>
  </si>
  <si>
    <t>Source: UNAIDS/UNICEF/WHO Global AIDS Response Progress Reporting and UNAIDS 2017 estimates.</t>
  </si>
  <si>
    <t>Distribution</t>
  </si>
  <si>
    <t>Difference</t>
  </si>
  <si>
    <t>max</t>
  </si>
  <si>
    <t>min</t>
  </si>
  <si>
    <t>2000 to 2016</t>
  </si>
  <si>
    <t>2010 to 2016</t>
  </si>
  <si>
    <t>Since 2000</t>
  </si>
  <si>
    <t>Since 2010</t>
  </si>
  <si>
    <t>males</t>
  </si>
  <si>
    <t>Eastern Europe and Central Asia</t>
  </si>
  <si>
    <t>North America</t>
  </si>
  <si>
    <t>Western Europe</t>
  </si>
  <si>
    <t>Rounded</t>
  </si>
  <si>
    <t>dist</t>
  </si>
  <si>
    <t>Dist</t>
  </si>
  <si>
    <t>Row Labels</t>
  </si>
  <si>
    <t>h- Number Children receiving ART (0-14) - (Dec 31) Total Region; Male+Female - (Dec 31)</t>
  </si>
  <si>
    <t>h- Percent of adults(15+) living with HIV receiving ART</t>
  </si>
  <si>
    <t>h- Percent of adults(15+) living with HIV receiving ART - Lower</t>
  </si>
  <si>
    <t>h- Percent of adults(15+) living with HIV receiving ART - Upper</t>
  </si>
  <si>
    <t>h- Percent of children(0-14) living with HIV receiving ART</t>
  </si>
  <si>
    <t>h- Percent of children(0-14) living with HIV receiving ART - Lower</t>
  </si>
  <si>
    <t>h- Percent of children(0-14) living with HIV receiving ART - Upper</t>
  </si>
  <si>
    <t>PRIORITY</t>
  </si>
  <si>
    <t>Countries</t>
  </si>
  <si>
    <t>Intensified Focus</t>
  </si>
  <si>
    <t>Estimate</t>
  </si>
  <si>
    <t>lo</t>
  </si>
  <si>
    <t>hi</t>
  </si>
  <si>
    <t>X</t>
  </si>
  <si>
    <t>-</t>
  </si>
  <si>
    <t>EID coverage</t>
  </si>
  <si>
    <t>EID denominator</t>
  </si>
  <si>
    <t>EID numerator</t>
  </si>
  <si>
    <t>2016 coverage</t>
  </si>
  <si>
    <t>Check</t>
  </si>
  <si>
    <t>*priority countries pediatric ART</t>
  </si>
  <si>
    <t>Denominator</t>
  </si>
  <si>
    <t>SUM</t>
  </si>
  <si>
    <t xml:space="preserve">*priority countries EID </t>
  </si>
  <si>
    <t>ESA</t>
  </si>
  <si>
    <t>UNICEF Region - Eastern and Southern Africa</t>
  </si>
  <si>
    <t>MATERNAL ARVS</t>
  </si>
  <si>
    <t>COVG</t>
  </si>
  <si>
    <t>IN NEED</t>
  </si>
  <si>
    <t>Percent change in new infections</t>
  </si>
  <si>
    <t>Côte d’Ivoire</t>
  </si>
  <si>
    <t>Note: North America not available.</t>
  </si>
  <si>
    <t xml:space="preserve"> </t>
  </si>
  <si>
    <t>Perinatal %</t>
  </si>
  <si>
    <t>Postnatal %</t>
  </si>
  <si>
    <t>1st 90 - PLHIV who know their status (%)</t>
  </si>
  <si>
    <t>1st 90 - PLHIV who know their status (%) - Lower</t>
  </si>
  <si>
    <t>1st 90 - PLHIV who know their status (%) - Upper</t>
  </si>
  <si>
    <t>2nd 81 - People on ART among all PLHIV (%)</t>
  </si>
  <si>
    <t>2nd 81 - People on ART among all PLHIV (%) - Lower</t>
  </si>
  <si>
    <t>2nd 81 - People on ART among all PLHIV (%) - Upper</t>
  </si>
  <si>
    <t>2nd 90 - People on ART among those who know their status (%)</t>
  </si>
  <si>
    <t>2nd 90 - People on ART among those who know their status (%) - Lower</t>
  </si>
  <si>
    <t>2nd 90 - People on ART among those who know their status (%) - Upper</t>
  </si>
  <si>
    <t>3rd 73 - People virally suppressed among all PLHIV (%)</t>
  </si>
  <si>
    <t>3rd 90 - People virally suppressed among those on ART (%) - Lower</t>
  </si>
  <si>
    <t>3rd 90 - People virally suppressed among those on ART (%) - Upper</t>
  </si>
  <si>
    <t>People living with HIV (#)</t>
  </si>
  <si>
    <t>People living with HIV (#) - Lower</t>
  </si>
  <si>
    <t>People living with HIV (#) - Upper</t>
  </si>
  <si>
    <t>People living with HIV who Know their status (#)</t>
  </si>
  <si>
    <t>People on ART (#)</t>
  </si>
  <si>
    <t>People on ART who are virally suppressed (#)</t>
  </si>
  <si>
    <t>&gt;85</t>
  </si>
  <si>
    <t>Sub-Saharan Africa</t>
  </si>
  <si>
    <t>Crude num</t>
  </si>
  <si>
    <t>1st 90</t>
  </si>
  <si>
    <t>2nd 90</t>
  </si>
  <si>
    <t>3rd 90</t>
  </si>
  <si>
    <t>Percentage of total PLHIV</t>
  </si>
  <si>
    <t>Number of people living with HIV who know their status</t>
  </si>
  <si>
    <t>Number of people on ART</t>
  </si>
  <si>
    <t>Number of people on ART who are virally suppressed</t>
  </si>
  <si>
    <t>WCA Only</t>
  </si>
  <si>
    <t>Percentage who are on ART</t>
  </si>
  <si>
    <t>Percentage who are on ART and virally suppressed</t>
  </si>
  <si>
    <t>Percentage who know their status</t>
  </si>
  <si>
    <t>Total people living with HIV (PLHIV)</t>
  </si>
  <si>
    <t>WCA</t>
  </si>
  <si>
    <t>OPTION B+ COVG.</t>
  </si>
  <si>
    <t>EFFECTIVE REG COVG.</t>
  </si>
  <si>
    <t>Effective Regimens for PMTCT</t>
  </si>
  <si>
    <t>MEDIAN</t>
  </si>
  <si>
    <t>AVERAGE</t>
  </si>
  <si>
    <t>Middle East &amp; North Africa</t>
  </si>
  <si>
    <t>East Asia &amp; Pacific</t>
  </si>
  <si>
    <t>Eastern &amp; Southern Africa</t>
  </si>
  <si>
    <t>Eastern Europe &amp; Central Asia</t>
  </si>
  <si>
    <t>Latin America &amp; Caribbean</t>
  </si>
  <si>
    <t>West &amp; Central Africa</t>
  </si>
  <si>
    <t>Source: UNAIDS/UNICEF/WHO 2016 Global AIDS Response Progress Reporting and UNAIDS 2017 estimates.</t>
  </si>
  <si>
    <t>med</t>
  </si>
  <si>
    <t>Girls</t>
  </si>
  <si>
    <t>Boys</t>
  </si>
  <si>
    <t>Option 2: No sex disaggregation</t>
  </si>
  <si>
    <t>West and Central Africa</t>
  </si>
  <si>
    <t>Region's % of global total</t>
  </si>
  <si>
    <t>Djibouti</t>
  </si>
  <si>
    <t>% Increase since 2010</t>
  </si>
  <si>
    <t>UNICEF Region - East Asia and the Pacific</t>
  </si>
  <si>
    <t>UNICEF Region - Latin America and the Caribbean</t>
  </si>
  <si>
    <t>UNICEF Region - Middle East and North Africa</t>
  </si>
  <si>
    <t>UNICEF Region - South Asia</t>
  </si>
  <si>
    <t>Africa Region</t>
  </si>
  <si>
    <t>2015 to 2016</t>
  </si>
  <si>
    <t>Southern Africa</t>
  </si>
  <si>
    <t>Eastern Africa</t>
  </si>
  <si>
    <t>Central Africa</t>
  </si>
  <si>
    <t>Western Africa</t>
  </si>
  <si>
    <t>Northern Africa</t>
  </si>
  <si>
    <t>Note: Data not available for Eastern Europe and Central Asia, North America, and Western Europe</t>
  </si>
  <si>
    <t>% diff since 2010</t>
  </si>
  <si>
    <t>E_Ind</t>
  </si>
  <si>
    <t>E_Count</t>
  </si>
  <si>
    <t>Number of infants tested</t>
  </si>
  <si>
    <t>Number of pregnant mothers living with HIV</t>
  </si>
  <si>
    <t>510,000 infants tested</t>
  </si>
  <si>
    <t>11,000 infants tested</t>
  </si>
  <si>
    <t>12,000 infants tested</t>
  </si>
  <si>
    <t>&lt;1,000 infants tested</t>
  </si>
  <si>
    <t>10,000 infants tested</t>
  </si>
  <si>
    <t>65,000 infants tested</t>
  </si>
  <si>
    <t>6,300 infants tested</t>
  </si>
  <si>
    <t>Data not available for North America</t>
  </si>
  <si>
    <t>females</t>
  </si>
  <si>
    <t>overall</t>
  </si>
  <si>
    <t>34,000</t>
  </si>
  <si>
    <t>16,000</t>
  </si>
  <si>
    <t>3,100</t>
  </si>
  <si>
    <t>&lt;1,000</t>
  </si>
  <si>
    <t>…</t>
  </si>
  <si>
    <t>&lt;1</t>
  </si>
  <si>
    <t>Total</t>
  </si>
  <si>
    <t>1990 - 2016 diff</t>
  </si>
  <si>
    <t>2000 - 2016 diff</t>
  </si>
  <si>
    <t>2010 - 2016 diff</t>
  </si>
  <si>
    <t>Cumulative global</t>
  </si>
  <si>
    <t>3rd 73 - People virally suppressed among all PLHIV (%) - Lower</t>
  </si>
  <si>
    <t>3rd 73 - People virally suppressed among all PLHIV (%) - Upper</t>
  </si>
  <si>
    <t>3rd 90 - People virally suppressed among those on ART (%)</t>
  </si>
  <si>
    <t>Africa</t>
  </si>
  <si>
    <t>Asia and the Pacific</t>
  </si>
  <si>
    <t>Europe and central Asia</t>
  </si>
  <si>
    <t>Label</t>
  </si>
  <si>
    <t>PMTCT Coverage of effective regimens</t>
  </si>
  <si>
    <t>PMTCT Coverage of all regimens</t>
  </si>
  <si>
    <t>Option B+</t>
  </si>
  <si>
    <t>Overall Projections 2000-2030</t>
  </si>
  <si>
    <t>TREND ESTIMATES 2000-2016</t>
  </si>
  <si>
    <t>PROJECTIONS 2017-2030</t>
  </si>
  <si>
    <t>TARGET 2017-2030</t>
  </si>
  <si>
    <t>Reduction</t>
  </si>
  <si>
    <t>Cabo Verde</t>
  </si>
  <si>
    <t>Source: UNAIDS/UNICEF/WHO Global AIDS Response Progress Reporting and UNICEF analysis of UNAIDS 2017 estimates.</t>
  </si>
  <si>
    <t>NOT PUBLISHED</t>
  </si>
  <si>
    <t>Adolescent,infections</t>
  </si>
  <si>
    <t>%,infections,in,females</t>
  </si>
  <si>
    <t>%,infections,in,males</t>
  </si>
  <si>
    <t>AARR,2010-2016</t>
  </si>
  <si>
    <t>Note: excludes single dose nervirapine; data unavailable for Eastern Europe and Central Asia  North America  and Western Europe</t>
  </si>
  <si>
    <t>55 000</t>
  </si>
  <si>
    <t>Source: UNICEF analysis of UNAIDS 2017 estimates  July 2017.</t>
  </si>
  <si>
    <t>Paediatric ART (0-14 years)</t>
  </si>
  <si>
    <t>AIDS-related deaths among children</t>
  </si>
  <si>
    <t>Key messages
Compared to other African sub-regions, Southern Africa and Eastern Africa have the highest pediatric ART coverage. Eastern Africa has observed a more dramatic improvement since 2010: coverage of pediatric ART increased by 224% (over 3-fold) from 2010 to 2016 and by 14% in just one year from 2015 to 2016.</t>
  </si>
  <si>
    <t>Child lo</t>
  </si>
  <si>
    <t>Child hi</t>
  </si>
  <si>
    <t>Adult lo</t>
  </si>
  <si>
    <t>Adult hi</t>
  </si>
  <si>
    <t>Key messages
In 2016, a total of 2.1 million adolescents 10-19 years were living with HIV globally. 63% of these adolescents are in Eastern and Southern Africa, amounting to 1.3 million adolescents living with HIV in the region.</t>
  </si>
  <si>
    <t>Key messages
Almost half of the world's new infections among adolescents occurred in Eastern and Southern Africa IN 2016.
About 73% of new adolescent infections occurred in Sub-Saharan Africa.</t>
  </si>
  <si>
    <t>since 2010</t>
  </si>
  <si>
    <t>Girls 15-19</t>
  </si>
  <si>
    <t>Boys 15-19</t>
  </si>
  <si>
    <t>prop. Female</t>
  </si>
  <si>
    <t>prop. male</t>
  </si>
  <si>
    <t>rounded</t>
  </si>
  <si>
    <r>
      <rPr>
        <b/>
        <sz val="8"/>
        <rFont val="Calibri Light"/>
        <family val="2"/>
        <scheme val="major"/>
      </rPr>
      <t>Note</t>
    </r>
    <r>
      <rPr>
        <sz val="8"/>
        <rFont val="Calibri Light"/>
        <family val="2"/>
        <scheme val="major"/>
      </rPr>
      <t>: Global reporting of numbers for antiretroviral therapy by five-year age group began in 2014, and not all countries are yet able to report such numbers disaggregated to this level of age specificity. As a result, the values above represent the 41 countries that were able to report adolescent antiretroviral therapy data for 2016 (either for the full year or for the first six months of the year). These 41 countries account for 7 per cent of all adolescents (aged 10–19) living with HIV globally in 2016.</t>
    </r>
  </si>
  <si>
    <t>Region</t>
  </si>
  <si>
    <t>Malaysia</t>
  </si>
  <si>
    <t>Philippines</t>
  </si>
  <si>
    <t>Thailand</t>
  </si>
  <si>
    <t>Azerbaijan</t>
  </si>
  <si>
    <t>Georgia</t>
  </si>
  <si>
    <t>Kazakhstan</t>
  </si>
  <si>
    <t>Kyrgyzstan</t>
  </si>
  <si>
    <t>Republic of Moldova</t>
  </si>
  <si>
    <t>Romania</t>
  </si>
  <si>
    <t>Tajikistan</t>
  </si>
  <si>
    <t>Bolivia (Plurinational State of)</t>
  </si>
  <si>
    <t>Brazil</t>
  </si>
  <si>
    <t>Chile</t>
  </si>
  <si>
    <t>Cuba</t>
  </si>
  <si>
    <t>Dominican Republic</t>
  </si>
  <si>
    <t>Guatemala</t>
  </si>
  <si>
    <t>Haiti</t>
  </si>
  <si>
    <t>Honduras</t>
  </si>
  <si>
    <t>Mexico</t>
  </si>
  <si>
    <t>Nicaragua</t>
  </si>
  <si>
    <t>Paraguay</t>
  </si>
  <si>
    <t>Peru</t>
  </si>
  <si>
    <t>Suriname</t>
  </si>
  <si>
    <t>Algeria</t>
  </si>
  <si>
    <t>Iran (Islamic Republic of)</t>
  </si>
  <si>
    <t>Saudi Arabia</t>
  </si>
  <si>
    <t>Afghanistan</t>
  </si>
  <si>
    <t>Bangladesh</t>
  </si>
  <si>
    <t>Pakistan</t>
  </si>
  <si>
    <t>Adolescent ART coverage</t>
  </si>
  <si>
    <t>Key messages
About 61% of the world's AIDS-related deaths among adolescents occurred in Eastern and Southern Africa in 2016. 
About 91% of adolescent AIDS-related deaths occurred in Sub-Saharan Africa.</t>
  </si>
  <si>
    <t>SINCE 2010</t>
  </si>
  <si>
    <t>Adolescent boys</t>
  </si>
  <si>
    <t>Adolescent girls</t>
  </si>
  <si>
    <t>proportion boys</t>
  </si>
  <si>
    <t>proportion girls</t>
  </si>
  <si>
    <t>SINCE 2000</t>
  </si>
  <si>
    <t>5-9 years</t>
  </si>
  <si>
    <t>10-14 years</t>
  </si>
  <si>
    <t>15-19 years</t>
  </si>
  <si>
    <t>&lt;1 years</t>
  </si>
  <si>
    <t>Prop. 0-9</t>
  </si>
  <si>
    <t>Prop. 10-19</t>
  </si>
  <si>
    <t>0-9 years</t>
  </si>
  <si>
    <t>10-19 years</t>
  </si>
  <si>
    <t>Note: Regional summaries are only available for regions in which at least 50% of the population is represented in surveys from 2011 to 2016; East Asia and Pacific estimates exclude China; South Asia estimates exclude India.</t>
  </si>
  <si>
    <t>Condom use among adolescents with multiple partners (%)</t>
  </si>
  <si>
    <t>Adolescents who were tested for HIV in the last 12 months and received results (%)</t>
  </si>
  <si>
    <t>Comprehensive knowledge of HIV/AIDS among adolescents 15-19 (%)</t>
  </si>
  <si>
    <t>East Asia and Pacific</t>
  </si>
  <si>
    <t>UPDATED WCA W/ MALI</t>
  </si>
  <si>
    <t>Comprehensive knowledge of HIV/AIDS among adolescents</t>
  </si>
  <si>
    <t>Condom use among adolescents with multiple partners</t>
  </si>
  <si>
    <t>Adolescents who were tested for HIV in the last 12 months and received results</t>
  </si>
  <si>
    <t>Key messages 
Globally, an estimated 16.5 million children have lost one or both parents to an AIDS-related cause. This number has decreased by 16% since 2010. The largest proportion (54%) of orphans live in Eastern and Southern Africa.</t>
  </si>
  <si>
    <t>unicef_region</t>
  </si>
  <si>
    <t>DTP1</t>
  </si>
  <si>
    <t>DTP3</t>
  </si>
  <si>
    <t>Source: WHO and UNICEF estimates of national routine immunization coverage, 2016 revision (completed July 2017); EID data are based on UNAIDS/UNICEF/WHO Global AIDS Response Reporting and UNAIDS 2017 estimates.</t>
  </si>
  <si>
    <t>Note: Data on early infant diagnosis coverage is not available for Madagascar, Mauritius, Seychelles, Somalia, and Sudan.</t>
  </si>
  <si>
    <t>Sine 2010</t>
  </si>
  <si>
    <t>Source: UNICEF analysis of DHS, MICS, and other national household surveys, 2010-2016, published before November 1st 2017</t>
  </si>
  <si>
    <t>Note: Only data from surveys that were conducted between 2010 and 2016 are included. Where multiple surveys took place in those years, the most recent data point is presented. Data are not shown if they are based on less than 50 cases or do not meet the indicator definition.</t>
  </si>
  <si>
    <t>Source: UNAIDS 2017 estimates</t>
  </si>
  <si>
    <t>Girls and young women (15-24)</t>
  </si>
  <si>
    <t>Boys and young men (15-24)</t>
  </si>
  <si>
    <r>
      <rPr>
        <u/>
        <sz val="9.5"/>
        <color theme="1"/>
        <rFont val="Calibri"/>
        <family val="2"/>
        <scheme val="minor"/>
      </rPr>
      <t>Notes on country classifications used for UNICEF analysis and reporting, effective May 2016:</t>
    </r>
    <r>
      <rPr>
        <sz val="9.5"/>
        <color theme="1"/>
        <rFont val="Calibri"/>
        <family val="2"/>
        <scheme val="minor"/>
      </rPr>
      <t xml:space="preserve">
- For purposes of data analysis and reporting, UNICEF regions include: Eastern and Southern Africa, West and Central Africa, Middle East and North Africa, East Asia and the Pacific, South Asia, Latin America and the Caribbean, Western Europe, Eastern Europe and Central Asia, and North Africa.
- Countries in the </t>
    </r>
    <r>
      <rPr>
        <b/>
        <sz val="9.5"/>
        <color theme="1"/>
        <rFont val="Calibri"/>
        <family val="2"/>
        <scheme val="minor"/>
      </rPr>
      <t>Eastern and Southern Africa</t>
    </r>
    <r>
      <rPr>
        <sz val="9.5"/>
        <color theme="1"/>
        <rFont val="Calibri"/>
        <family val="2"/>
        <scheme val="minor"/>
      </rPr>
      <t xml:space="preserve"> include: Angola, Botswana, Burundi, Comoros, Eritrea, Ethiopia, Djibouti, Kenya, Lesotho, Madagascar, Malawi, Mauritius, Mozambique, Namibia, Rwanda, Seychelles, Somalia, South Africa, South Sudan, Sudan, Swaziland, Uganda, United Republic of Tanzania, Zambia, and Zimbabwe. These 25 countries represent 7 per cent of the global population.
- Countries in </t>
    </r>
    <r>
      <rPr>
        <b/>
        <sz val="9.5"/>
        <color theme="1"/>
        <rFont val="Calibri"/>
        <family val="2"/>
        <scheme val="minor"/>
      </rPr>
      <t>West and Central Africa</t>
    </r>
    <r>
      <rPr>
        <sz val="9.5"/>
        <color theme="1"/>
        <rFont val="Calibri"/>
        <family val="2"/>
        <scheme val="minor"/>
      </rPr>
      <t xml:space="preserve"> include: Benin, Burkina Faso, Cabo Verde, Cameroon, Central African Republic, Chad, Congo, Côte d'Ivoire, Democratic Republic of the Congo, Equatorial Guinea, Gabon, Gambia, Ghana, Guinea, Guinea-Bissau, Liberia, Mali, Mauritania, Niger, Nigeria, Sao Tome and Principe, Senegal, Sierra Leone, Togo. These 24 countries represent 7 per cent of the global population.
- Countries in</t>
    </r>
    <r>
      <rPr>
        <b/>
        <sz val="9.5"/>
        <color theme="1"/>
        <rFont val="Calibri"/>
        <family val="2"/>
        <scheme val="minor"/>
      </rPr>
      <t xml:space="preserve"> Middle East and North Africa</t>
    </r>
    <r>
      <rPr>
        <sz val="9.5"/>
        <color theme="1"/>
        <rFont val="Calibri"/>
        <family val="2"/>
        <scheme val="minor"/>
      </rPr>
      <t xml:space="preserve"> include: Algeria, Bahrain, Egypt, Iran (Islamic Republic of), Iraq, Israel, Jordan, Kuwait, Lebanon, Libya, Morocco, Oman, Qatar, Saudi Arabia, State of Palestine, Syrian Arab Republic, Tunisia, United Arab Emirates, Yemen. These 19 countries represent 6 per cent of the global population.
- Countries in</t>
    </r>
    <r>
      <rPr>
        <b/>
        <sz val="9.5"/>
        <color theme="1"/>
        <rFont val="Calibri"/>
        <family val="2"/>
        <scheme val="minor"/>
      </rPr>
      <t xml:space="preserve"> East Asia and the Pacific</t>
    </r>
    <r>
      <rPr>
        <sz val="9.5"/>
        <color theme="1"/>
        <rFont val="Calibri"/>
        <family val="2"/>
        <scheme val="minor"/>
      </rPr>
      <t xml:space="preserve"> include: Australia, Brunei Darussalam, Cambodia, China, Cook Islands, Democratic People's Republic of Korea, Fiji, Indonesia, Japan, Kiribati, Lao People's Democratic Republic, Malaysia, Marshall Islands, Micronesia (Federated States of), Mongolia, Myanmar, Nauru, New Zealand, Niue, Palau, Papua New Guinea, Philippines, Republic of Korea, Samoa, Singapore, Solomon Islands, Thailand, Timor-Leste, Tokelau, Tonga, Tuvalu, Vanuatu, Viet Nam. These 33 countries represent 31 per cent of the global population.
- Countries in</t>
    </r>
    <r>
      <rPr>
        <b/>
        <sz val="9.5"/>
        <color theme="1"/>
        <rFont val="Calibri"/>
        <family val="2"/>
        <scheme val="minor"/>
      </rPr>
      <t xml:space="preserve"> South Asia</t>
    </r>
    <r>
      <rPr>
        <sz val="9.5"/>
        <color theme="1"/>
        <rFont val="Calibri"/>
        <family val="2"/>
        <scheme val="minor"/>
      </rPr>
      <t xml:space="preserve"> include: Afghanistan, Bangladesh, Bhutan, India, Maldives, Nepal, Pakistan, Sri Lanka. These eight countries represent 24 per cent of the global population.
- Countries in</t>
    </r>
    <r>
      <rPr>
        <b/>
        <sz val="9.5"/>
        <color theme="1"/>
        <rFont val="Calibri"/>
        <family val="2"/>
        <scheme val="minor"/>
      </rPr>
      <t xml:space="preserve"> Latin America and the Caribbean </t>
    </r>
    <r>
      <rPr>
        <sz val="9.5"/>
        <color theme="1"/>
        <rFont val="Calibri"/>
        <family val="2"/>
        <scheme val="minor"/>
      </rPr>
      <t xml:space="preserve">include: Anguilla, Antigua and Barbuda, Argentina, Bahamas, Barbados, Belize, Bolivia (Plurinational State of), Brazil, British Virgin Islands, Chile, Colombia, Costa Rica, Cuba, Dominica, Dominican Republic, Ecuador, El Salvador, Grenada, Guatemala, Guyana, Haiti, Honduras, Jamaica, Mexico, Montserrat, Nicaragua, Panama, Paraguay, Peru, Saint Kitts and Nevis, Saint Lucia, Saint Vincent and the Grenadines, Suriname, Trinidad and Tobago, Turks and Caicos Islands, Uruguay, Venezuela (Bolivarian Republic of). These 37 countries represent 9 per cent of the global population.
- Countries in </t>
    </r>
    <r>
      <rPr>
        <b/>
        <sz val="9.5"/>
        <color theme="1"/>
        <rFont val="Calibri"/>
        <family val="2"/>
        <scheme val="minor"/>
      </rPr>
      <t>Western Europe</t>
    </r>
    <r>
      <rPr>
        <sz val="9.5"/>
        <color theme="1"/>
        <rFont val="Calibri"/>
        <family val="2"/>
        <scheme val="minor"/>
      </rPr>
      <t xml:space="preserve"> include: Andorra, Austria, Belgium, Cyprus, Czech Republic, Denmark, Estonia, Finland, France, Germany, Greece, Holy See, Hungary, Iceland, Ireland, Italy, Latvia, Liechtenstein, Lithuania, Luxembourg, Malta, Monaco, Netherlands, Norway, Poland, Portugal, San Marino, Slovakia, Slovenia, Spain, Sweden, Switzerland, United Kingdom. These 33 countries represent 7 per cent of the global population. 
- Countries in </t>
    </r>
    <r>
      <rPr>
        <b/>
        <sz val="9.5"/>
        <color theme="1"/>
        <rFont val="Calibri"/>
        <family val="2"/>
        <scheme val="minor"/>
      </rPr>
      <t>Eastern Europe and Central Asia</t>
    </r>
    <r>
      <rPr>
        <sz val="9.5"/>
        <color theme="1"/>
        <rFont val="Calibri"/>
        <family val="2"/>
        <scheme val="minor"/>
      </rPr>
      <t xml:space="preserve"> include: Albania, Armenia, Azerbaijan, Belarus, Bosnia and Herzegovina, Bulgaria, Croatia, Georgia, Kazakhstan, Kyrgyzstan, Montenegro, Republic of Moldova, Romania, Russian Federation, Serbia, Tajikistan, The former Yugoslav Republic of Macedonia, Turkey, Turkmenistan, Ukraine, Uzbekistan. These 21 countries represent 6 per cent of the global population.
-Countries in </t>
    </r>
    <r>
      <rPr>
        <b/>
        <sz val="9.5"/>
        <color theme="1"/>
        <rFont val="Calibri"/>
        <family val="2"/>
        <scheme val="minor"/>
      </rPr>
      <t xml:space="preserve">North America </t>
    </r>
    <r>
      <rPr>
        <sz val="9.5"/>
        <color theme="1"/>
        <rFont val="Calibri"/>
        <family val="2"/>
        <scheme val="minor"/>
      </rPr>
      <t>include: Canada, United States. These two countries represent 5 per cent of the global population.</t>
    </r>
  </si>
  <si>
    <t>41% of total PLHIV</t>
  </si>
  <si>
    <t>34% of total PLHIV</t>
  </si>
  <si>
    <t>25% of total PLHIV</t>
  </si>
  <si>
    <t>6.1 million</t>
  </si>
  <si>
    <t>2.5 million</t>
  </si>
  <si>
    <t>2.1 million</t>
  </si>
  <si>
    <t>1.5 million</t>
  </si>
  <si>
    <t>Key messages
Overall, West and Central Africa is much further from meeting 90-90-90 targets than the rest of the world.
In West and Central Africa in 2016, 41% of PLHIV know their status, 34% of PLHIV are on ART, and only 25% of PLHIV are on ART and virally suppressed. For each of these indicators, the region is less than halfway to the 90-90-90 target.</t>
  </si>
  <si>
    <t>Global Summary of HIV Epidemic among Children (0-14 years), West and Central Africa, 2016</t>
  </si>
  <si>
    <t>Key messages
- 25% of the worlds child population living with HIV live in West and Central Africa.
-In 2016, 60,000 children became infected with HIV in West and Central Africa, accounting for 38% of the world's new infections in children. When excluding the number of new infections from Nigeria, the new infections in West and Central Africa account for 15% of the world's new infections in children.
- In 2016, 43,000 children died of AIDS-related causes in West and Central Africa. This accounts for 37% of the world's child AIDS-related deaths. When excluding Nigeria, this accounts for 16% of the world's child AIDS-related deaths.</t>
  </si>
  <si>
    <t>Table 1. Summary of HIV epidemic among children (0-14 years), global and West and Central Africa, 2016</t>
  </si>
  <si>
    <t>Key messages
Since 2010, the ARV coverage for pregnant women living with HIV has increased globally. The highest coverage rate can be seen in Eastern and Southern Africa, where coverage has increased by 51% since 2010. Steeper increases were seen in South Asia and West and Central Africa, which at least doubled in PMTCT coverage.</t>
  </si>
  <si>
    <t>Key messages
Southern and Eastern Africa have the highest coverage rates in the African region for pregnant women living with HIV receiving effective antiretroviral medicines. The PMTCT coverage in Central Africa is 49% higher than that of Western Africa.</t>
  </si>
  <si>
    <t>Congo</t>
  </si>
  <si>
    <t>Guinea</t>
  </si>
  <si>
    <t>Gambia</t>
  </si>
  <si>
    <t>Liberia</t>
  </si>
  <si>
    <t>Burkina Faso</t>
  </si>
  <si>
    <t>Guinea-Bissau</t>
  </si>
  <si>
    <t>Sierra Leone</t>
  </si>
  <si>
    <t>Equatorial Guinea</t>
  </si>
  <si>
    <t>Cape Verde</t>
  </si>
  <si>
    <t>&gt;95</t>
  </si>
  <si>
    <t>Benin</t>
  </si>
  <si>
    <t>Note: excludes single dose nervirapine; data not available for São Tomé and Príncipe; Benin's PMTCT coverage exceeded 100%</t>
  </si>
  <si>
    <t>TOTAL Option B+</t>
  </si>
  <si>
    <t>Option B (triple)</t>
  </si>
  <si>
    <t>Dual</t>
  </si>
  <si>
    <t>Single dose nev</t>
  </si>
  <si>
    <t>PMTCT need</t>
  </si>
  <si>
    <t>Preg women not receiving ARVs</t>
  </si>
  <si>
    <t>Key messages
Through PMTCT programs, West and Central Africa has been able to avert 240,000 HIV infections globally since 2000.</t>
  </si>
  <si>
    <t>Key messages
-In 2016, the number of new infections among adolescents (62,000) surpassed the number of new infections among children aged 0-14 (60,000).
- Since 2000, the number of annual new infections has decreased by 46% for children 0-14 and 41% for adolescents. However, since 2010, the number of annual new infections has decreased by 32% for children and has remained the same for adolescents.</t>
  </si>
  <si>
    <t>Note: São Tomé and Príncipe not available</t>
  </si>
  <si>
    <t>Percent reduction</t>
  </si>
  <si>
    <t>Percent not achieved</t>
  </si>
  <si>
    <t>2020 reduction</t>
  </si>
  <si>
    <t xml:space="preserve">Key messages
- Overall, the number of new HIV infections among children 0-14 in West and Central Africa have decreased by 32% from 2010 to 2016
- In Congo, new infections among children 0-14 have increased by 16% since 2010, with an estimated 1,100 new infections in 2016.                                                </t>
  </si>
  <si>
    <t xml:space="preserve">Key messages
Since 2004, mother-to-child transmission rates have been steadily declining. In 2016, the final transmission rate was an all-time low of 18%; a 29% decrease since 2010. Perinatal mother-to-child transmission decreased by 4 percentage points (a 30% reduction since 2010). </t>
  </si>
  <si>
    <t>UNICEF Region - West and Central Africa</t>
  </si>
  <si>
    <t>Key messages
In 2016, 49% of pregnant women living with HIV received most effective ARVs for PMTCT in West and Central Africa. Congo has the lowest PMTCT coverage rate at 16%, while Nigeria, Mauritania, and Mali show rates from 32% to 35%.</t>
  </si>
  <si>
    <t>Key messages
-As the need for PMTCT decreased since 2002, the treatment coverage for pregnant women has increased.
-In 2016, the use of Option A became almost obsolete with only 1,200 women receiving Option A in West and Central Africa.
-The number of women receiving Option B+ has increased by 460% since 2010 and accounts for 84% of the treatment regimens used for pregnant mothers.</t>
  </si>
  <si>
    <t>Key messages
-As coverage of effective regimens of PMTCT has increased for pregnant women in West and Central Africa, new HIV infections among children has decreased steadily.
-In 2016, 49% of pregnant women in need of PMTCT received effective antiretroviral treatment. In that same year, 60,000 children became infected with HIV (a 45% reduction since 2004 when some of these regimens were first available).</t>
  </si>
  <si>
    <t>Key messages
Among children in West and Central Africa, the majority of new HIV infections among children occur within 6 weeks of birth. While the number of total new infections among children has decreased by 32% since 2010, no change has been observed in the distribution of these infections occurring during perinatal and postnatal periods.</t>
  </si>
  <si>
    <t>Key messages                   Most children living with HIV live in Eastern and Southern Africa (63%) or West and Central Africa (25%). Around 540 000 children are living with HIV in West and Central Africa.</t>
  </si>
  <si>
    <t>Key messages
Across the four regions with available data  comprehensive knowledge among adolescents varies from 8% to 36% in boys and 6% to 35% in girls. The gender differences for comprehensive knowledge are different in each region - unlike in other regions, girls in East Asia and Pacific are more likely to have comprehensive knowledge about HIV than boys.
In Sub-Saharan Africa, HIV testing coverage is higher in Eastern and Southern Africa than in West and Central Africa: 433% higher in boys and 300% higher in girls. Condom use among adolescent boys is also 26% higher in Eastern and Southern Africa than in West and Central Africa. 
Note that it is difficult to draw any global conclusions from these data, as these surveys are not implemented in every countr, or in the same 5-year period. These regions were the only regions in which we could calculate an overall value because the survey data covered a significant portion of the region's population.</t>
  </si>
  <si>
    <t>Key messages                          Children in Nigeria account for half of the region's children living with HIV. After Nigeria, Cameroon and Democratic Republic of the Congo each account for 9% of the region's children living with HIV.</t>
  </si>
  <si>
    <r>
      <t>Source: UNAIDS 201</t>
    </r>
    <r>
      <rPr>
        <sz val="12"/>
        <color theme="1"/>
        <rFont val="Calibri"/>
        <family val="2"/>
        <scheme val="minor"/>
      </rPr>
      <t>7</t>
    </r>
    <r>
      <rPr>
        <sz val="12"/>
        <color theme="1"/>
        <rFont val="Calibri"/>
        <family val="2"/>
        <scheme val="minor"/>
      </rPr>
      <t xml:space="preserve"> estimates.</t>
    </r>
  </si>
  <si>
    <t>Countries with less than 5,000 children living with HIV</t>
  </si>
  <si>
    <t>Key messages
In 2016, 60,000 children became infected with HIV in West and Central Africa. This accounts for 38% of the world's new child infections and is 24% less than the number of new child infections in Eastern and Southern Africa.</t>
  </si>
  <si>
    <t>37 000</t>
  </si>
  <si>
    <t>&lt;1000</t>
  </si>
  <si>
    <t>Countries with less than 500 new infections</t>
  </si>
  <si>
    <t>in 10 countries with &lt;500</t>
  </si>
  <si>
    <t>24 000</t>
  </si>
  <si>
    <t>Countries with less than 500 AIDS-related deaths</t>
  </si>
  <si>
    <t>Key messages
Nigeria accounts for the largest (61%) proportion of new child infections in Western and Central Africa. In 2016, 37,000 children became infected with HIV in Nigeria. Democratic Republic of the Congo, Ghana, Côte d’Ivoire and Cameroon each had between 2,000 and 4,000 new child infections in 2016.</t>
  </si>
  <si>
    <t>Key messages
In 2016, over half (56%) of the childhood AIDS-related deaths in Western and Central Africa occurred in Nigeria.</t>
  </si>
  <si>
    <t>Key messages                                           In 2016, about 43,000 AIDS-related deaths occurred among children in West and Central Africa. This accounts for 37% of the world's childhood AIDS-related deaths.</t>
  </si>
  <si>
    <t xml:space="preserve">Key messages                                        
West and Central Africa consistently demonstrates about half the coverage rate for EID, and Pediatric ART compared to Eastern and Southern Africa. It is also lagging behind compared to global overall coverage rates.                                                                           </t>
  </si>
  <si>
    <t xml:space="preserve">Key messages                                                             -Since 2000, the number of AIDS-related deaths among children in Western and Central Africa decreased by 30%                                                                 - The number of new HIV infections among children decreased by 46% since 2000 and by 32% since 2010
-Since 2010, the percentage of children living with HIV has only increased by 15%. </t>
  </si>
  <si>
    <t xml:space="preserve">Key messages
In 2016, pediatric treatment coverage ranged from 21% in West and Central Africa to 62% on East Asia and the Pacific and Middle East and North Africa.
West and Central Africa observed the largest percent increase from 2010: coverage rate in 2016 is about 220% higher today than it was in 2010.
The smallest percent increase was observed in Latin America and the Caribbean: pediatric coverage only increased by 22% from 2010 to 2016.
Western and Central Africa show the lowest treatment coverage rates for children compared to every other region.
</t>
  </si>
  <si>
    <t>Key messages
Cape Verde has the highest treatment coverage for children from 2010 to 2016. Some countries, like Gabon and Gambia show sharp increases in pediatric treatment coverage over the last six years.</t>
  </si>
  <si>
    <t>Key messages
Both pediatric and adult treatment coverage have increased steadily since 2006. However, the difference in treatment coverage between adults and children has grown since 2006. Since 2011, it has been difficult to state that the difference between pediatric and adult coverage differs significantly, as the upper and lower bounds overlap.</t>
  </si>
  <si>
    <t>Cote dIvoire</t>
  </si>
  <si>
    <t xml:space="preserve">Key messages
In 2016, ART coverage ranged from 11% to 65% for children in West and Central Africa, while ART coverage only ranged from 20% to 65% for adults. The percent difference in ART coverage between children and adults ranges from 0% to 41% in Western and Central African countries. 
 In 2016, 65% of adults living with HIV in Burkina Faso received ART, while only 24% of children received ART. 
 In seven Western and Central African countries, child and adult ART coverage differs by less than 10%; three of these countries have higher ART coverage for children compared to adults (Congo, Gambia, and Cape Verde).
</t>
  </si>
  <si>
    <t>Key messages
In 2016, 43% of infants born to pregnant women living with HIV received a virological test for HIV within 2 months of birth. This means an estimated 610,000 infants received early infant diagnosis for HIV. Along with South Asia, West and Central Africa has the lowest EID coverage rate in the world.</t>
  </si>
  <si>
    <t>Note: Equatorial Guinea, Liberia, and São Tomé and Príncipe not available</t>
  </si>
  <si>
    <t>Key messages
Coverage of EID varies immensely across Western and Central African countries, from 3% in Congo to 81% in Cape Verde. Only about half of Western and Central African countries delivered virologic tests for HIV within 2 months of birth to over 20% of at-risk infants.</t>
  </si>
  <si>
    <t>Key messages
In West and Central African countries, coverage of DPT3 immunizations (up through third dose) for children ranges from 46% to 96%. However, coverage of early infant diagnosis for HIV ranges from 3% to 81%. For example, in Burkina Faso, Gambia, and Senegal, DTP3 coverage is above 90% but EID coverage is below 20%.</t>
  </si>
  <si>
    <t>Global Summary of HIV Epidemic among Adolescents (10-19 years), West and Central Africa, 2016</t>
  </si>
  <si>
    <t xml:space="preserve">Key messages
In Western and Central Africa, about 450,000 adolescents 10-19 are living with HIV, amounting to 22% of the global total. About 57% of these adolescents living with HIV are girls. 
In Western and Central Africa, about 62,000 adolescents 15-19 became infected with HIV in 2016. 69% of these adolescents were girls.
About 16,000 adolescents 10-19 died of AIDS-related causes in Western and Central Africa in 2016; approximately 30% of the global AIDS-related deaths in 2016.       </t>
  </si>
  <si>
    <t>Key messages
-About 1,400,000 children and youth are living with HIV in WesT and Central Africa.
- Most children and youth living with HIV are between the ages of 15-24. Those ages 20-24 years and 15-19 years represent 40% and 21% of children and youth living with HIV, respectively. This pattern is representative of the youth bulge.
- Among those ages 20-24 living with HIV, about two thirds (64%) are women.
- Among those ages 15-19 living with HIV, about two thirds (62%) are women.</t>
  </si>
  <si>
    <t xml:space="preserve">Key messages
In 2016, about 60,000 AIDS-related deaths occurred among children and youth in Western and Central Africa.                                                        
 Among children and youth, about 88% of AIDS-related deaths occurred before the age of 4.
Among children and youth, about 54% of AIDS-related deaths occurred between the ages of 15 and 24. 
 Among youth ages 20-24, about 58% of AIDS-related deaths occurred in women.                                                 </t>
  </si>
  <si>
    <t>Note: São Tomé and Príncipe not available.</t>
  </si>
  <si>
    <t>Countries with less than 200 AIDS-related deaths</t>
  </si>
  <si>
    <t>Key messages                                             Over half of the region's adolescents living with HIV reside in Nigeria.</t>
  </si>
  <si>
    <t>Countries with less than 5,000 adolescent living with HIV</t>
  </si>
  <si>
    <t>Key messages                                             About 40,000 adolescents ages 15-19 became infected with HIV in Nigeria in 2016, accounting for 65% of the region's new adolescent infections. 5,900 adolescents became infected in Cameroon that same year, accounting for 10% of the regions new adolescent infections.</t>
  </si>
  <si>
    <t>Grand Total</t>
  </si>
  <si>
    <t>Note: Cape Verde, Mauritania, and Sierra Leone not available.</t>
  </si>
  <si>
    <t>Key messages 
In both Congo and Equatorial Guinea, more new adolescent infections happened in 2016 than in 2000. Congo saw 659 new infections among adolescents in 2016 while Equatorial Guinea saw 200. Only six Western and Central African countries have been able to reduce new adolescent infections by more then 75% since 2000.</t>
  </si>
  <si>
    <t>2000-2016 Trend</t>
  </si>
  <si>
    <t>2016-2030 Projections</t>
  </si>
  <si>
    <t>2016-2030 Target</t>
  </si>
  <si>
    <t>Key messages
Even though HIV incidence rate is decreasing, the increasing number of adolescents who are susceptible to infection means that the number of new HIV infections is not decreasing significantly.</t>
  </si>
  <si>
    <t xml:space="preserve">Key messages
Of the 41 countries that contributed treatment coverage data for adolescents aged 10-19, a median of 36% of adolescents living with HIV received ART in 2016. In Western and Central Africa, eight countries were able to report coverage rates for this age group. In the region, coverage rates ranged from 7% in Mali to 61% in Gabon, with a median coverage of 26% in 2016. 
</t>
  </si>
  <si>
    <t xml:space="preserve">Key messages
In 2016, 62,000 adolescents ages 15-19 became infected with HIV. 
Since 2010, new infections among boys 15-19 have increased by 4%. New infections among girls have decreased by 2% since 2010.
Of these new infections in 2016, about 69% occured among girls. This gender distribution has been observed since 2000, with no closing of the gap.                                  </t>
  </si>
  <si>
    <t xml:space="preserve">Key messages  
In 2016, about half (49%) of AIDS-related deaths among adolescents occurred in Nigeria. </t>
  </si>
  <si>
    <t>Key messages
The number of AIDS-related deaths has increased by 8% in girls and 21% in boys since 2010.                                                      
In 2016, 16,000 adolescents 10-19 died from AIDS-related causes. About 52% of these AIDS-related deaths occured among boys.</t>
  </si>
  <si>
    <t>0-4 years</t>
  </si>
  <si>
    <t xml:space="preserve">Key messages
In West and Central Africa, annual AIDS-related deaths among children 0-9 have decreased by 35% while deaths among adolescents 10-19 have increased by 15%. </t>
  </si>
  <si>
    <t>Key messages
In West and Central Africa, the percentage of girls who have been tested for HIV and received their results ranges from 3% in Guinea to 27% in Equatorial Guinea. Boys are overall less likely to get tested for HIV and receive their results: the percentage of boys ranges from 1% to 8% in Sao Tome and Principe.</t>
  </si>
  <si>
    <t>Key messages
In West and Central Africa, comprehensive knowledge ranges from 10% to 35% among both girls and boys aged 15-19. In Liberia, the percentage of girls with comprehensive knowledge is 82% higher than the percentage of boys. This is the widest gap in the region. The gender differences in Congo are reversed: The percentage of boys with comprehensive knowledge of HIV is 59% higher in boys than in girls.</t>
  </si>
  <si>
    <t>Key messages
The percentage of adolescent girls with multiple partners who report condom use at last sexual intercourse ranges from 10% to 58% in Western and Central African countries; this rate in boys ranges from 17% to 79%.</t>
  </si>
  <si>
    <t>São Tomé and Príncipe</t>
  </si>
  <si>
    <t xml:space="preserve">Key messages
In 2016 in West and Central Africa, 43,000 adolescent girls became infected with HIV while only 19,000 boys became infected with HIV - this means 69% of new HIV infections among adolescents 15-19 years occurred in girls. By country, this sex-distribution of new HIV infections varies by country. 
In 9 countries, over 75% of new adolescent infections were among girls. </t>
  </si>
  <si>
    <t>Key messages
In 2016 in West and Central Africa, 80,000 girls and young women (15-24 years) became infected with HIV while only 47,000 boys and young men (15-24) became infected with HIV - this means 63% of new HIV infections among adolescents and young people 15-24 years occurred in girls and young women. This sex-distribution of new HIV infections varies by country. 
In 5 countries, over 75% of new adolescent and youth infections were among girls and young women. In 21 countries, over 60% of new adolescent infections were among girls and young women.</t>
  </si>
  <si>
    <t>Sao Tome and Principe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</si>
</sst>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0.0%"/>
    <numFmt numFmtId="167" formatCode="_(* #,##0.0_);_(* \(#,##0.0\);_(* &quot;-&quot;??_);_(@_)"/>
  </numFmts>
  <fonts count="85">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Times New Roman"/>
      <family val="2"/>
    </font>
    <font>
      <sz val="11"/>
      <color theme="1"/>
      <name val="Calibri Light"/>
      <family val="2"/>
      <scheme val="major"/>
    </font>
    <font>
      <sz val="11"/>
      <color theme="1"/>
      <name val="Times New Roman"/>
      <family val="2"/>
    </font>
    <font>
      <sz val="10"/>
      <color theme="1"/>
      <name val="Calibri"/>
      <family val="2"/>
    </font>
    <font>
      <sz val="10"/>
      <color theme="1"/>
      <name val="Calibri Light"/>
      <family val="2"/>
      <scheme val="major"/>
    </font>
    <font>
      <sz val="12"/>
      <name val="Times New Roman"/>
      <family val="2"/>
    </font>
    <font>
      <sz val="12"/>
      <color theme="0" tint="-0.14999847407452621"/>
      <name val="Times New Roman"/>
      <family val="2"/>
    </font>
    <font>
      <sz val="12"/>
      <color rgb="FFC00000"/>
      <name val="Times New Roman"/>
      <family val="2"/>
    </font>
    <font>
      <b/>
      <sz val="12"/>
      <color theme="1"/>
      <name val="Times New Roman"/>
      <family val="1"/>
    </font>
    <font>
      <sz val="10"/>
      <name val="Arial"/>
      <family val="2"/>
    </font>
    <font>
      <sz val="14"/>
      <color rgb="FF636466"/>
      <name val="Calibri"/>
      <family val="2"/>
    </font>
    <font>
      <sz val="14"/>
      <color theme="1"/>
      <name val="Times New Roman"/>
      <family val="2"/>
    </font>
    <font>
      <sz val="11"/>
      <color rgb="FF636466"/>
      <name val="Calibri"/>
      <family val="2"/>
    </font>
    <font>
      <b/>
      <sz val="20"/>
      <color theme="0" tint="-0.499984740745262"/>
      <name val="Calibri Light"/>
      <family val="2"/>
      <scheme val="major"/>
    </font>
    <font>
      <b/>
      <sz val="14"/>
      <color theme="1"/>
      <name val="Times New Roman"/>
      <family val="1"/>
    </font>
    <font>
      <sz val="12"/>
      <name val="Times New Roman"/>
      <family val="1"/>
    </font>
    <font>
      <sz val="11"/>
      <color theme="1"/>
      <name val="Calibri"/>
      <family val="2"/>
      <scheme val="minor"/>
    </font>
    <font>
      <b/>
      <sz val="14"/>
      <color theme="1"/>
      <name val="Calibri Light"/>
      <family val="2"/>
      <scheme val="major"/>
    </font>
    <font>
      <sz val="12"/>
      <color theme="1"/>
      <name val="Calibri Light"/>
      <family val="2"/>
      <scheme val="major"/>
    </font>
    <font>
      <b/>
      <sz val="12"/>
      <color theme="1"/>
      <name val="Calibri Light"/>
      <family val="2"/>
      <scheme val="major"/>
    </font>
    <font>
      <sz val="12"/>
      <name val="Calibri Light"/>
      <family val="2"/>
      <scheme val="major"/>
    </font>
    <font>
      <sz val="14"/>
      <color theme="1"/>
      <name val="Calibri Light"/>
      <family val="2"/>
      <scheme val="major"/>
    </font>
    <font>
      <sz val="12"/>
      <color theme="6"/>
      <name val="Calibri Light"/>
      <family val="2"/>
      <scheme val="major"/>
    </font>
    <font>
      <sz val="8"/>
      <name val="Times New Roman"/>
      <family val="2"/>
    </font>
    <font>
      <u/>
      <sz val="12"/>
      <color theme="10"/>
      <name val="Times New Roman"/>
      <family val="2"/>
    </font>
    <font>
      <u/>
      <sz val="12"/>
      <color theme="11"/>
      <name val="Times New Roman"/>
      <family val="2"/>
    </font>
    <font>
      <sz val="14"/>
      <color theme="1"/>
      <name val="Calibri Light"/>
      <family val="2"/>
    </font>
    <font>
      <i/>
      <sz val="12"/>
      <color rgb="FF7F7F7F"/>
      <name val="Calibri"/>
      <family val="2"/>
      <scheme val="minor"/>
    </font>
    <font>
      <sz val="10"/>
      <color theme="1"/>
      <name val="Calibri Light (Headings)"/>
    </font>
    <font>
      <b/>
      <sz val="12"/>
      <color theme="1"/>
      <name val="Calibri"/>
      <family val="2"/>
      <scheme val="minor"/>
    </font>
    <font>
      <sz val="10"/>
      <name val="Calibri"/>
      <family val="2"/>
      <scheme val="minor"/>
    </font>
    <font>
      <sz val="12"/>
      <color theme="1"/>
      <name val="Calibri Light"/>
      <family val="2"/>
    </font>
    <font>
      <sz val="12"/>
      <name val="Calibri Light"/>
      <family val="2"/>
    </font>
    <font>
      <sz val="12"/>
      <color rgb="FFFF0000"/>
      <name val="Times New Roman"/>
      <family val="2"/>
    </font>
    <font>
      <sz val="11"/>
      <color rgb="FF9C5700"/>
      <name val="Calibri"/>
      <family val="2"/>
      <scheme val="minor"/>
    </font>
    <font>
      <b/>
      <sz val="12"/>
      <color rgb="FFFF0000"/>
      <name val="Calibri Light"/>
      <family val="2"/>
      <scheme val="major"/>
    </font>
    <font>
      <sz val="8"/>
      <color theme="1"/>
      <name val="Calibri Light"/>
      <family val="2"/>
      <scheme val="major"/>
    </font>
    <font>
      <sz val="8"/>
      <name val="Calibri Light"/>
      <family val="2"/>
      <scheme val="major"/>
    </font>
    <font>
      <sz val="11"/>
      <color theme="1"/>
      <name val="Calibri"/>
      <family val="2"/>
      <scheme val="minor"/>
    </font>
    <font>
      <sz val="11"/>
      <name val="Calibri"/>
      <family val="2"/>
    </font>
    <font>
      <sz val="12"/>
      <color rgb="FFFF0000"/>
      <name val="Calibri Light"/>
      <family val="2"/>
      <scheme val="major"/>
    </font>
    <font>
      <sz val="11"/>
      <color rgb="FFFF0000"/>
      <name val="Calibri"/>
      <family val="2"/>
      <scheme val="minor"/>
    </font>
    <font>
      <sz val="11"/>
      <color theme="0"/>
      <name val="Calibri"/>
      <family val="2"/>
      <scheme val="minor"/>
    </font>
    <font>
      <sz val="14"/>
      <color rgb="FF636466"/>
      <name val="Calibri Light"/>
      <family val="2"/>
      <scheme val="major"/>
    </font>
    <font>
      <sz val="11"/>
      <color rgb="FF636466"/>
      <name val="Calibri Light"/>
      <family val="2"/>
      <scheme val="major"/>
    </font>
    <font>
      <sz val="11"/>
      <name val="Calibri"/>
      <family val="2"/>
      <scheme val="minor"/>
    </font>
    <font>
      <sz val="12"/>
      <color theme="0"/>
      <name val="Times New Roman"/>
      <family val="2"/>
    </font>
    <font>
      <b/>
      <u val="singleAccounting"/>
      <sz val="12"/>
      <color theme="1"/>
      <name val="Calibri Light"/>
      <family val="2"/>
      <scheme val="major"/>
    </font>
    <font>
      <sz val="9"/>
      <color theme="1"/>
      <name val="Calibri Light"/>
      <family val="2"/>
      <scheme val="major"/>
    </font>
    <font>
      <sz val="12"/>
      <color theme="0" tint="-0.14999847407452621"/>
      <name val="Calibri Light"/>
      <family val="2"/>
      <scheme val="major"/>
    </font>
    <font>
      <sz val="10"/>
      <name val="Calibri Light"/>
      <family val="2"/>
      <scheme val="major"/>
    </font>
    <font>
      <sz val="11"/>
      <name val="Calibri Light"/>
      <family val="2"/>
      <scheme val="major"/>
    </font>
    <font>
      <b/>
      <sz val="11"/>
      <color rgb="FF000000"/>
      <name val="Calibri Light"/>
      <family val="2"/>
      <scheme val="major"/>
    </font>
    <font>
      <b/>
      <sz val="11"/>
      <color theme="5"/>
      <name val="Calibri Light"/>
      <family val="2"/>
      <scheme val="major"/>
    </font>
    <font>
      <sz val="11"/>
      <color rgb="FF000000"/>
      <name val="Calibri Light"/>
      <family val="2"/>
      <scheme val="major"/>
    </font>
    <font>
      <sz val="11"/>
      <color theme="5"/>
      <name val="Calibri Light"/>
      <family val="2"/>
      <scheme val="major"/>
    </font>
    <font>
      <u/>
      <sz val="12"/>
      <color theme="10"/>
      <name val="Calibri Light"/>
      <family val="2"/>
      <scheme val="major"/>
    </font>
    <font>
      <sz val="11"/>
      <name val="Calibri"/>
      <family val="2"/>
    </font>
    <font>
      <sz val="20"/>
      <name val="Cambria"/>
      <family val="1"/>
    </font>
    <font>
      <sz val="12"/>
      <name val="Calibri"/>
      <family val="2"/>
    </font>
    <font>
      <sz val="12"/>
      <color rgb="FFFF0000"/>
      <name val="Calibri"/>
      <family val="2"/>
      <scheme val="minor"/>
    </font>
    <font>
      <sz val="12"/>
      <name val="Calibri"/>
      <family val="2"/>
      <scheme val="minor"/>
    </font>
    <font>
      <sz val="11"/>
      <color rgb="FF636466"/>
      <name val="Calibri"/>
      <family val="2"/>
      <scheme val="minor"/>
    </font>
    <font>
      <sz val="11"/>
      <color theme="1"/>
      <name val="Calibri Light (Headings)"/>
    </font>
    <font>
      <b/>
      <sz val="11"/>
      <color theme="1"/>
      <name val="Calibri"/>
      <family val="2"/>
      <scheme val="minor"/>
    </font>
    <font>
      <b/>
      <sz val="8"/>
      <name val="Calibri Light"/>
      <family val="2"/>
      <scheme val="major"/>
    </font>
    <font>
      <b/>
      <sz val="12"/>
      <color theme="1"/>
      <name val="Times New Roman"/>
      <family val="2"/>
    </font>
    <font>
      <sz val="12"/>
      <color theme="0" tint="-0.14999847407452621"/>
      <name val="Calibri"/>
      <family val="2"/>
      <scheme val="minor"/>
    </font>
    <font>
      <i/>
      <sz val="12"/>
      <name val="Calibri"/>
      <family val="2"/>
      <scheme val="minor"/>
    </font>
    <font>
      <b/>
      <sz val="12"/>
      <name val="Calibri"/>
      <family val="2"/>
      <scheme val="minor"/>
    </font>
    <font>
      <sz val="14"/>
      <name val="Calibri Light"/>
      <family val="2"/>
      <scheme val="major"/>
    </font>
    <font>
      <sz val="9"/>
      <name val="Arial Narrow"/>
      <family val="2"/>
    </font>
    <font>
      <sz val="9.5"/>
      <color theme="1"/>
      <name val="Calibri"/>
      <family val="2"/>
      <scheme val="minor"/>
    </font>
    <font>
      <u/>
      <sz val="9.5"/>
      <color theme="1"/>
      <name val="Calibri"/>
      <family val="2"/>
      <scheme val="minor"/>
    </font>
    <font>
      <b/>
      <sz val="9.5"/>
      <color theme="1"/>
      <name val="Calibri"/>
      <family val="2"/>
      <scheme val="minor"/>
    </font>
    <font>
      <b/>
      <sz val="11"/>
      <color theme="1"/>
      <name val="Calibri Light"/>
      <family val="2"/>
      <scheme val="major"/>
    </font>
    <font>
      <sz val="12"/>
      <color rgb="FF000000"/>
      <name val="Calibri Light"/>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EB9C"/>
      </patternFill>
    </fill>
    <fill>
      <patternFill patternType="solid">
        <fgColor rgb="FFFFFFCC"/>
      </patternFill>
    </fill>
    <fill>
      <patternFill patternType="solid">
        <fgColor theme="4" tint="0.59999389629810485"/>
        <bgColor indexed="64"/>
      </patternFill>
    </fill>
  </fills>
  <borders count="29">
    <border>
      <left/>
      <right/>
      <top/>
      <bottom/>
      <diagonal/>
    </border>
    <border>
      <left style="dotted">
        <color rgb="FF88AFD0"/>
      </left>
      <right style="thin">
        <color rgb="FF88AFD0"/>
      </right>
      <top style="dotted">
        <color rgb="FF88AFD0"/>
      </top>
      <bottom style="dotted">
        <color rgb="FF88AFD0"/>
      </bottom>
      <diagonal/>
    </border>
    <border>
      <left style="thin">
        <color rgb="FF88AFD0"/>
      </left>
      <right style="thin">
        <color rgb="FF88AFD0"/>
      </right>
      <top style="dotted">
        <color rgb="FF88AFD0"/>
      </top>
      <bottom style="dotted">
        <color rgb="FF88AFD0"/>
      </bottom>
      <diagonal/>
    </border>
    <border>
      <left style="thin">
        <color rgb="FF88AFD0"/>
      </left>
      <right style="dotted">
        <color rgb="FF88AFD0"/>
      </right>
      <top style="dotted">
        <color rgb="FF88AFD0"/>
      </top>
      <bottom style="dotted">
        <color rgb="FF88AFD0"/>
      </bottom>
      <diagonal/>
    </border>
    <border>
      <left/>
      <right/>
      <top style="dotted">
        <color rgb="FF88AFD0"/>
      </top>
      <bottom style="double">
        <color auto="1"/>
      </bottom>
      <diagonal/>
    </border>
    <border>
      <left style="dotted">
        <color rgb="FF88AFD0"/>
      </left>
      <right style="dotted">
        <color rgb="FF88AFD0"/>
      </right>
      <top style="dotted">
        <color rgb="FF88AFD0"/>
      </top>
      <bottom style="dotted">
        <color rgb="FF88AFD0"/>
      </bottom>
      <diagonal/>
    </border>
    <border>
      <left/>
      <right/>
      <top/>
      <bottom style="double">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style="dotted">
        <color rgb="FF88AFD0"/>
      </top>
      <bottom/>
      <diagonal/>
    </border>
    <border>
      <left/>
      <right/>
      <top style="thin">
        <color theme="6" tint="0.79998168889431442"/>
      </top>
      <bottom style="thin">
        <color theme="6" tint="0.79998168889431442"/>
      </bottom>
      <diagonal/>
    </border>
    <border>
      <left/>
      <right/>
      <top style="thin">
        <color theme="6" tint="0.79998168889431442"/>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theme="6" tint="-0.249977111117893"/>
      </top>
      <bottom/>
      <diagonal/>
    </border>
  </borders>
  <cellStyleXfs count="290">
    <xf numFmtId="0" fontId="0" fillId="0" borderId="0"/>
    <xf numFmtId="43" fontId="8" fillId="0" borderId="0" applyFont="0" applyFill="0" applyBorder="0" applyAlignment="0" applyProtection="0"/>
    <xf numFmtId="9" fontId="8" fillId="0" borderId="0" applyFont="0" applyFill="0" applyBorder="0" applyAlignment="0" applyProtection="0"/>
    <xf numFmtId="0" fontId="17" fillId="0" borderId="0"/>
    <xf numFmtId="0" fontId="8" fillId="0" borderId="0"/>
    <xf numFmtId="0" fontId="24"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7"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2" fillId="7" borderId="0" applyNumberFormat="0" applyBorder="0" applyAlignment="0" applyProtection="0"/>
    <xf numFmtId="0" fontId="5" fillId="0" borderId="0"/>
    <xf numFmtId="43" fontId="5" fillId="0" borderId="0" applyFont="0" applyFill="0" applyBorder="0" applyAlignment="0" applyProtection="0"/>
    <xf numFmtId="0" fontId="46" fillId="0" borderId="0"/>
    <xf numFmtId="0" fontId="4" fillId="0" borderId="0"/>
    <xf numFmtId="0" fontId="8" fillId="0" borderId="0"/>
    <xf numFmtId="9" fontId="8" fillId="0" borderId="0" applyFont="0" applyFill="0" applyBorder="0" applyAlignment="0" applyProtection="0"/>
    <xf numFmtId="0" fontId="3" fillId="0" borderId="0"/>
    <xf numFmtId="9" fontId="3" fillId="0" borderId="0" applyFon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0" fontId="32" fillId="0" borderId="0" applyNumberFormat="0" applyFill="0" applyBorder="0" applyAlignment="0" applyProtection="0"/>
    <xf numFmtId="0" fontId="65" fillId="0" borderId="0"/>
    <xf numFmtId="0" fontId="8" fillId="8" borderId="24" applyNumberFormat="0" applyFont="0" applyAlignment="0" applyProtection="0"/>
  </cellStyleXfs>
  <cellXfs count="467">
    <xf numFmtId="0" fontId="0" fillId="0" borderId="0" xfId="0"/>
    <xf numFmtId="0" fontId="0" fillId="3" borderId="0" xfId="0" applyFill="1"/>
    <xf numFmtId="0" fontId="10" fillId="3" borderId="0" xfId="0" applyFont="1" applyFill="1"/>
    <xf numFmtId="0" fontId="9" fillId="3" borderId="0" xfId="0" applyFont="1" applyFill="1"/>
    <xf numFmtId="3" fontId="9" fillId="3" borderId="0" xfId="0" applyNumberFormat="1" applyFont="1" applyFill="1"/>
    <xf numFmtId="9" fontId="9" fillId="3" borderId="0" xfId="2" applyFont="1" applyFill="1" applyAlignment="1">
      <alignment horizontal="left"/>
    </xf>
    <xf numFmtId="9" fontId="0" fillId="3" borderId="0" xfId="0" applyNumberFormat="1" applyFill="1"/>
    <xf numFmtId="9" fontId="9" fillId="3" borderId="0" xfId="0" applyNumberFormat="1" applyFont="1" applyFill="1"/>
    <xf numFmtId="3" fontId="0" fillId="3" borderId="0" xfId="0" applyNumberFormat="1" applyFill="1"/>
    <xf numFmtId="9" fontId="0" fillId="3" borderId="0" xfId="2" applyFont="1" applyFill="1"/>
    <xf numFmtId="0" fontId="11" fillId="3" borderId="1"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9" fontId="15" fillId="3" borderId="0" xfId="2" applyFont="1" applyFill="1"/>
    <xf numFmtId="0" fontId="20" fillId="3" borderId="0" xfId="0" applyFont="1" applyFill="1" applyAlignment="1">
      <alignment horizontal="left" vertical="center" readingOrder="1"/>
    </xf>
    <xf numFmtId="0" fontId="18" fillId="3" borderId="0" xfId="0" applyFont="1" applyFill="1" applyAlignment="1">
      <alignment horizontal="left" vertical="center" readingOrder="1"/>
    </xf>
    <xf numFmtId="0" fontId="0" fillId="4" borderId="0" xfId="0" applyFill="1"/>
    <xf numFmtId="0" fontId="0" fillId="4" borderId="0" xfId="0" applyNumberFormat="1" applyFill="1"/>
    <xf numFmtId="0" fontId="16" fillId="4" borderId="0" xfId="0" applyFont="1" applyFill="1"/>
    <xf numFmtId="0" fontId="22" fillId="4" borderId="0" xfId="0" applyFont="1" applyFill="1"/>
    <xf numFmtId="0" fontId="23" fillId="4" borderId="0" xfId="4" applyFont="1" applyFill="1"/>
    <xf numFmtId="0" fontId="0" fillId="0" borderId="0" xfId="0" applyFill="1"/>
    <xf numFmtId="0" fontId="16" fillId="0" borderId="0" xfId="0" applyFont="1" applyFill="1"/>
    <xf numFmtId="9" fontId="0" fillId="0" borderId="0" xfId="2" applyFont="1" applyFill="1"/>
    <xf numFmtId="0" fontId="0" fillId="0" borderId="0" xfId="0" applyNumberFormat="1" applyFill="1"/>
    <xf numFmtId="0" fontId="0" fillId="0" borderId="0" xfId="0" applyFill="1" applyAlignment="1">
      <alignment horizontal="center"/>
    </xf>
    <xf numFmtId="0" fontId="0" fillId="0" borderId="0" xfId="0" applyNumberFormat="1" applyFill="1" applyAlignment="1">
      <alignment horizontal="center"/>
    </xf>
    <xf numFmtId="0" fontId="20" fillId="0" borderId="0" xfId="0" applyFont="1" applyFill="1" applyAlignment="1">
      <alignment horizontal="left" vertical="center" readingOrder="1"/>
    </xf>
    <xf numFmtId="2" fontId="0" fillId="0" borderId="0" xfId="0" applyNumberFormat="1" applyFill="1"/>
    <xf numFmtId="0" fontId="0" fillId="0" borderId="0" xfId="0" applyFill="1" applyAlignment="1">
      <alignment wrapText="1"/>
    </xf>
    <xf numFmtId="0" fontId="12" fillId="0" borderId="0" xfId="0" applyFont="1" applyFill="1" applyAlignment="1">
      <alignment horizontal="left"/>
    </xf>
    <xf numFmtId="0" fontId="12" fillId="0" borderId="0" xfId="0" applyFont="1" applyFill="1" applyAlignment="1">
      <alignment wrapText="1"/>
    </xf>
    <xf numFmtId="9" fontId="0" fillId="0" borderId="0" xfId="2" applyFont="1" applyFill="1" applyAlignment="1">
      <alignment wrapText="1"/>
    </xf>
    <xf numFmtId="9" fontId="0" fillId="0" borderId="0" xfId="0" applyNumberFormat="1" applyFill="1"/>
    <xf numFmtId="0" fontId="15" fillId="0" borderId="0" xfId="0" applyFont="1" applyFill="1"/>
    <xf numFmtId="0" fontId="0" fillId="0" borderId="0" xfId="0" applyFill="1" applyAlignment="1"/>
    <xf numFmtId="9" fontId="0" fillId="0" borderId="0" xfId="2" applyFont="1" applyFill="1" applyAlignment="1">
      <alignment horizontal="center"/>
    </xf>
    <xf numFmtId="3" fontId="0" fillId="0" borderId="0" xfId="0" applyNumberFormat="1" applyFill="1" applyAlignment="1">
      <alignment wrapText="1"/>
    </xf>
    <xf numFmtId="164" fontId="0" fillId="0" borderId="0" xfId="0" applyNumberFormat="1" applyFill="1" applyAlignment="1">
      <alignment horizontal="center" wrapText="1"/>
    </xf>
    <xf numFmtId="0" fontId="12" fillId="0" borderId="0" xfId="0" applyFont="1" applyFill="1" applyAlignment="1"/>
    <xf numFmtId="0" fontId="13" fillId="0" borderId="0" xfId="0" applyFont="1" applyFill="1" applyBorder="1"/>
    <xf numFmtId="0" fontId="14" fillId="0" borderId="0" xfId="0" applyFont="1" applyFill="1" applyBorder="1"/>
    <xf numFmtId="9" fontId="13" fillId="0" borderId="0" xfId="2" applyFont="1" applyFill="1" applyBorder="1"/>
    <xf numFmtId="165" fontId="13" fillId="0" borderId="0" xfId="0" applyNumberFormat="1" applyFont="1" applyFill="1" applyBorder="1"/>
    <xf numFmtId="165" fontId="0" fillId="0" borderId="0" xfId="1" applyNumberFormat="1" applyFont="1" applyFill="1"/>
    <xf numFmtId="0" fontId="16" fillId="0" borderId="0" xfId="0" applyFont="1" applyFill="1" applyAlignment="1"/>
    <xf numFmtId="0" fontId="8" fillId="0" borderId="0" xfId="4" applyFont="1" applyFill="1" applyAlignment="1">
      <alignment vertical="top"/>
    </xf>
    <xf numFmtId="1" fontId="0" fillId="0" borderId="0" xfId="0" applyNumberFormat="1" applyFill="1"/>
    <xf numFmtId="0" fontId="26" fillId="0" borderId="0" xfId="0" applyFont="1" applyFill="1"/>
    <xf numFmtId="1" fontId="26" fillId="0" borderId="0" xfId="0" applyNumberFormat="1" applyFont="1" applyFill="1"/>
    <xf numFmtId="9" fontId="26" fillId="0" borderId="0" xfId="2" applyFont="1" applyFill="1"/>
    <xf numFmtId="9" fontId="26" fillId="0" borderId="0" xfId="2" applyNumberFormat="1" applyFont="1" applyFill="1"/>
    <xf numFmtId="0" fontId="27" fillId="0" borderId="0" xfId="0" applyFont="1" applyFill="1"/>
    <xf numFmtId="0" fontId="28" fillId="0" borderId="0" xfId="4" applyFont="1" applyFill="1"/>
    <xf numFmtId="0" fontId="29" fillId="0" borderId="0" xfId="0" applyFont="1" applyFill="1" applyAlignment="1">
      <alignment vertical="center" wrapText="1"/>
    </xf>
    <xf numFmtId="0" fontId="25" fillId="0" borderId="0" xfId="0" applyFont="1" applyFill="1"/>
    <xf numFmtId="0" fontId="26" fillId="0" borderId="0" xfId="4" applyFont="1" applyFill="1" applyAlignment="1">
      <alignment vertical="top"/>
    </xf>
    <xf numFmtId="165" fontId="26" fillId="0" borderId="0" xfId="1" applyNumberFormat="1" applyFont="1" applyFill="1"/>
    <xf numFmtId="0" fontId="26" fillId="0" borderId="0" xfId="0" applyFont="1"/>
    <xf numFmtId="0" fontId="26" fillId="0" borderId="0" xfId="0" applyFont="1" applyFill="1" applyAlignment="1">
      <alignment horizontal="left"/>
    </xf>
    <xf numFmtId="0" fontId="27" fillId="0" borderId="0" xfId="0" applyFont="1" applyFill="1" applyAlignment="1"/>
    <xf numFmtId="0" fontId="26" fillId="0" borderId="0" xfId="0" applyNumberFormat="1" applyFont="1" applyFill="1"/>
    <xf numFmtId="0" fontId="26" fillId="0" borderId="0" xfId="0" applyFont="1" applyFill="1" applyAlignment="1">
      <alignment horizontal="right"/>
    </xf>
    <xf numFmtId="9" fontId="26" fillId="0" borderId="0" xfId="0" applyNumberFormat="1" applyFont="1" applyFill="1"/>
    <xf numFmtId="0" fontId="26" fillId="0" borderId="0" xfId="0" applyFont="1" applyFill="1" applyAlignment="1">
      <alignment vertical="center"/>
    </xf>
    <xf numFmtId="2" fontId="26" fillId="0" borderId="0" xfId="2" applyNumberFormat="1" applyFont="1" applyFill="1"/>
    <xf numFmtId="0" fontId="30" fillId="0" borderId="0" xfId="0" applyFont="1" applyFill="1"/>
    <xf numFmtId="2" fontId="30" fillId="0" borderId="0" xfId="0" applyNumberFormat="1" applyFont="1" applyFill="1"/>
    <xf numFmtId="0" fontId="26" fillId="0" borderId="0" xfId="0" applyFont="1" applyFill="1" applyAlignment="1">
      <alignment horizontal="center"/>
    </xf>
    <xf numFmtId="9" fontId="26" fillId="0" borderId="0" xfId="2" applyFont="1" applyFill="1" applyAlignment="1">
      <alignment horizontal="right"/>
    </xf>
    <xf numFmtId="3" fontId="0" fillId="0" borderId="0" xfId="0" applyNumberFormat="1"/>
    <xf numFmtId="0" fontId="12" fillId="0" borderId="0" xfId="0" applyFont="1" applyFill="1" applyAlignment="1">
      <alignment wrapText="1"/>
    </xf>
    <xf numFmtId="165" fontId="0" fillId="0" borderId="0" xfId="1" applyNumberFormat="1" applyFont="1"/>
    <xf numFmtId="165" fontId="0" fillId="0" borderId="0" xfId="1" applyNumberFormat="1" applyFont="1" applyFill="1" applyAlignment="1">
      <alignment wrapText="1"/>
    </xf>
    <xf numFmtId="0" fontId="35" fillId="0" borderId="0" xfId="57" applyFill="1"/>
    <xf numFmtId="165" fontId="0" fillId="0" borderId="0" xfId="0" applyNumberFormat="1" applyFill="1"/>
    <xf numFmtId="165" fontId="26" fillId="0" borderId="0" xfId="1" applyNumberFormat="1" applyFont="1"/>
    <xf numFmtId="0" fontId="35" fillId="0" borderId="0" xfId="57"/>
    <xf numFmtId="165" fontId="26" fillId="0" borderId="0" xfId="0" applyNumberFormat="1" applyFont="1"/>
    <xf numFmtId="9" fontId="26" fillId="0" borderId="0" xfId="2" applyFont="1"/>
    <xf numFmtId="0" fontId="36" fillId="0" borderId="0" xfId="0" applyFont="1"/>
    <xf numFmtId="0" fontId="35" fillId="0" borderId="0" xfId="57" applyFill="1" applyAlignment="1">
      <alignment horizontal="center"/>
    </xf>
    <xf numFmtId="9" fontId="35" fillId="0" borderId="0" xfId="2" applyFont="1" applyFill="1"/>
    <xf numFmtId="0" fontId="13" fillId="0" borderId="0" xfId="4" applyFont="1" applyFill="1"/>
    <xf numFmtId="49" fontId="0" fillId="0" borderId="0" xfId="1" applyNumberFormat="1" applyFont="1" applyFill="1" applyAlignment="1">
      <alignment horizontal="right"/>
    </xf>
    <xf numFmtId="0" fontId="0" fillId="0" borderId="0" xfId="0" applyAlignment="1">
      <alignment wrapText="1"/>
    </xf>
    <xf numFmtId="43" fontId="0" fillId="0" borderId="0" xfId="0" applyNumberFormat="1" applyFill="1" applyAlignment="1">
      <alignment wrapText="1"/>
    </xf>
    <xf numFmtId="0" fontId="0" fillId="0" borderId="19" xfId="0" applyFont="1" applyBorder="1"/>
    <xf numFmtId="0" fontId="0" fillId="0" borderId="20" xfId="0" applyFont="1" applyBorder="1"/>
    <xf numFmtId="0" fontId="0" fillId="0" borderId="19" xfId="0" applyNumberFormat="1" applyFont="1" applyBorder="1"/>
    <xf numFmtId="0" fontId="0" fillId="0" borderId="20" xfId="0" applyNumberFormat="1" applyFont="1" applyBorder="1"/>
    <xf numFmtId="165" fontId="0" fillId="0" borderId="19" xfId="1" applyNumberFormat="1" applyFont="1" applyBorder="1"/>
    <xf numFmtId="165" fontId="0" fillId="0" borderId="20" xfId="1" applyNumberFormat="1" applyFont="1" applyBorder="1"/>
    <xf numFmtId="0" fontId="6" fillId="0" borderId="0" xfId="4" applyFont="1" applyFill="1" applyAlignment="1">
      <alignment vertical="top"/>
    </xf>
    <xf numFmtId="43" fontId="0" fillId="0" borderId="0" xfId="1" applyFont="1" applyFill="1"/>
    <xf numFmtId="9" fontId="0" fillId="0" borderId="0" xfId="2" applyFont="1"/>
    <xf numFmtId="0" fontId="26" fillId="0" borderId="0" xfId="0" applyFont="1" applyFill="1" applyAlignment="1">
      <alignment wrapText="1"/>
    </xf>
    <xf numFmtId="3" fontId="38" fillId="0" borderId="0" xfId="160" applyNumberFormat="1" applyFont="1" applyBorder="1" applyAlignment="1">
      <alignment horizontal="right" vertical="center" wrapText="1"/>
    </xf>
    <xf numFmtId="3" fontId="38" fillId="0" borderId="0" xfId="160" applyNumberFormat="1" applyFont="1" applyBorder="1" applyAlignment="1">
      <alignment horizontal="right" vertical="center"/>
    </xf>
    <xf numFmtId="0" fontId="26" fillId="0" borderId="0" xfId="0" applyFont="1" applyFill="1" applyBorder="1" applyAlignment="1">
      <alignment horizontal="center"/>
    </xf>
    <xf numFmtId="0" fontId="26" fillId="0" borderId="0" xfId="0" applyFont="1" applyFill="1" applyBorder="1"/>
    <xf numFmtId="43" fontId="26" fillId="0" borderId="0" xfId="0" applyNumberFormat="1" applyFont="1" applyFill="1"/>
    <xf numFmtId="165" fontId="35" fillId="0" borderId="0" xfId="1" applyNumberFormat="1" applyFont="1"/>
    <xf numFmtId="165" fontId="0" fillId="0" borderId="0" xfId="1" applyNumberFormat="1" applyFont="1" applyFill="1" applyAlignment="1">
      <alignment horizontal="center"/>
    </xf>
    <xf numFmtId="165" fontId="35" fillId="0" borderId="0" xfId="1" applyNumberFormat="1" applyFont="1" applyFill="1"/>
    <xf numFmtId="165" fontId="35" fillId="0" borderId="0" xfId="57" applyNumberFormat="1" applyFill="1"/>
    <xf numFmtId="165" fontId="28" fillId="0" borderId="0" xfId="1" applyNumberFormat="1" applyFont="1"/>
    <xf numFmtId="0" fontId="13" fillId="0" borderId="0" xfId="0" applyFont="1"/>
    <xf numFmtId="0" fontId="12" fillId="0" borderId="0" xfId="0" applyFont="1"/>
    <xf numFmtId="0" fontId="35" fillId="0" borderId="0" xfId="57" applyAlignment="1">
      <alignment wrapText="1"/>
    </xf>
    <xf numFmtId="165" fontId="35" fillId="0" borderId="0" xfId="57" applyNumberFormat="1"/>
    <xf numFmtId="0" fontId="28" fillId="0" borderId="0" xfId="0" applyFont="1"/>
    <xf numFmtId="0" fontId="28" fillId="0" borderId="0" xfId="0" applyFont="1" applyAlignment="1">
      <alignment horizontal="left"/>
    </xf>
    <xf numFmtId="0" fontId="28" fillId="0" borderId="10" xfId="0" applyFont="1" applyBorder="1" applyAlignment="1">
      <alignment horizontal="center"/>
    </xf>
    <xf numFmtId="0" fontId="28" fillId="0" borderId="0" xfId="0" applyFont="1" applyAlignment="1">
      <alignment horizontal="right"/>
    </xf>
    <xf numFmtId="9" fontId="28" fillId="0" borderId="0" xfId="2" applyFont="1" applyAlignment="1">
      <alignment horizontal="center"/>
    </xf>
    <xf numFmtId="165" fontId="28" fillId="0" borderId="0" xfId="0" applyNumberFormat="1" applyFont="1" applyAlignment="1">
      <alignment horizontal="center"/>
    </xf>
    <xf numFmtId="9" fontId="28" fillId="0" borderId="0" xfId="2" applyFont="1"/>
    <xf numFmtId="0" fontId="41" fillId="0" borderId="0" xfId="0" applyFont="1" applyFill="1"/>
    <xf numFmtId="0" fontId="42" fillId="7" borderId="0" xfId="275"/>
    <xf numFmtId="0" fontId="43" fillId="0" borderId="0" xfId="0" applyFont="1" applyFill="1"/>
    <xf numFmtId="1" fontId="26" fillId="0" borderId="0" xfId="0" applyNumberFormat="1" applyFont="1" applyFill="1" applyAlignment="1">
      <alignment horizontal="right"/>
    </xf>
    <xf numFmtId="1" fontId="26" fillId="0" borderId="0" xfId="2" applyNumberFormat="1" applyFont="1" applyFill="1" applyAlignment="1">
      <alignment horizontal="right"/>
    </xf>
    <xf numFmtId="0" fontId="26" fillId="0" borderId="0" xfId="0" applyFont="1" applyFill="1" applyAlignment="1">
      <alignment horizontal="left" indent="1"/>
    </xf>
    <xf numFmtId="0" fontId="48" fillId="0" borderId="0" xfId="0" applyFont="1" applyFill="1"/>
    <xf numFmtId="0" fontId="26" fillId="0" borderId="0" xfId="280" applyFont="1" applyFill="1"/>
    <xf numFmtId="9" fontId="26" fillId="0" borderId="0" xfId="281" applyFont="1" applyFill="1"/>
    <xf numFmtId="0" fontId="27" fillId="0" borderId="0" xfId="280" applyFont="1" applyFill="1"/>
    <xf numFmtId="0" fontId="8" fillId="0" borderId="19" xfId="280" applyFont="1" applyBorder="1" applyAlignment="1">
      <alignment horizontal="left"/>
    </xf>
    <xf numFmtId="0" fontId="3" fillId="0" borderId="0" xfId="282"/>
    <xf numFmtId="9" fontId="26" fillId="0" borderId="0" xfId="283" applyFont="1" applyFill="1"/>
    <xf numFmtId="0" fontId="48" fillId="0" borderId="0" xfId="4" applyFont="1" applyFill="1"/>
    <xf numFmtId="0" fontId="26" fillId="0" borderId="0" xfId="4" applyFont="1" applyFill="1"/>
    <xf numFmtId="0" fontId="27" fillId="0" borderId="0" xfId="4" applyFont="1" applyFill="1"/>
    <xf numFmtId="0" fontId="8" fillId="0" borderId="19" xfId="4" applyFont="1" applyBorder="1" applyAlignment="1">
      <alignment horizontal="left"/>
    </xf>
    <xf numFmtId="1" fontId="26" fillId="0" borderId="0" xfId="4" applyNumberFormat="1" applyFont="1" applyFill="1"/>
    <xf numFmtId="0" fontId="35" fillId="0" borderId="0" xfId="284" applyFill="1"/>
    <xf numFmtId="165" fontId="35" fillId="0" borderId="0" xfId="285" applyNumberFormat="1" applyFont="1" applyFill="1"/>
    <xf numFmtId="9" fontId="35" fillId="0" borderId="0" xfId="284" applyNumberFormat="1" applyFill="1"/>
    <xf numFmtId="1" fontId="26" fillId="0" borderId="0" xfId="280" applyNumberFormat="1" applyFont="1" applyFill="1"/>
    <xf numFmtId="165" fontId="26" fillId="0" borderId="0" xfId="285" applyNumberFormat="1" applyFont="1" applyFill="1"/>
    <xf numFmtId="165" fontId="26" fillId="0" borderId="0" xfId="283" applyNumberFormat="1" applyFont="1" applyFill="1"/>
    <xf numFmtId="0" fontId="8" fillId="0" borderId="0" xfId="4"/>
    <xf numFmtId="49" fontId="26" fillId="0" borderId="0" xfId="4" applyNumberFormat="1" applyFont="1" applyFill="1"/>
    <xf numFmtId="0" fontId="8" fillId="0" borderId="19" xfId="4" applyFont="1" applyBorder="1"/>
    <xf numFmtId="165" fontId="26" fillId="0" borderId="0" xfId="286" applyNumberFormat="1" applyFont="1" applyFill="1"/>
    <xf numFmtId="0" fontId="8" fillId="0" borderId="19" xfId="4" applyNumberFormat="1" applyFont="1" applyBorder="1"/>
    <xf numFmtId="0" fontId="8" fillId="0" borderId="20" xfId="4" applyFont="1" applyBorder="1"/>
    <xf numFmtId="0" fontId="8" fillId="0" borderId="20" xfId="4" applyNumberFormat="1" applyFont="1" applyBorder="1"/>
    <xf numFmtId="165" fontId="26" fillId="0" borderId="0" xfId="4" applyNumberFormat="1" applyFont="1" applyFill="1"/>
    <xf numFmtId="0" fontId="27" fillId="0" borderId="0" xfId="4" applyFont="1" applyFill="1" applyAlignment="1"/>
    <xf numFmtId="0" fontId="26" fillId="0" borderId="0" xfId="4" applyNumberFormat="1" applyFont="1" applyFill="1"/>
    <xf numFmtId="165" fontId="0" fillId="0" borderId="19" xfId="286" applyNumberFormat="1" applyFont="1" applyBorder="1"/>
    <xf numFmtId="9" fontId="26" fillId="0" borderId="0" xfId="281" applyFont="1" applyFill="1" applyAlignment="1">
      <alignment horizontal="right"/>
    </xf>
    <xf numFmtId="165" fontId="0" fillId="0" borderId="20" xfId="286" applyNumberFormat="1" applyFont="1" applyBorder="1"/>
    <xf numFmtId="3" fontId="26" fillId="0" borderId="0" xfId="4" applyNumberFormat="1" applyFont="1" applyFill="1" applyAlignment="1">
      <alignment horizontal="right"/>
    </xf>
    <xf numFmtId="0" fontId="41" fillId="0" borderId="0" xfId="4" applyFont="1" applyFill="1"/>
    <xf numFmtId="0" fontId="8" fillId="0" borderId="0" xfId="4" applyFill="1"/>
    <xf numFmtId="0" fontId="18" fillId="0" borderId="0" xfId="4" applyFont="1" applyFill="1" applyAlignment="1">
      <alignment horizontal="left" vertical="center" readingOrder="1"/>
    </xf>
    <xf numFmtId="9" fontId="8" fillId="0" borderId="0" xfId="4" applyNumberFormat="1" applyFill="1"/>
    <xf numFmtId="0" fontId="20" fillId="0" borderId="0" xfId="4" applyFont="1" applyFill="1" applyAlignment="1">
      <alignment horizontal="left" vertical="center" readingOrder="1"/>
    </xf>
    <xf numFmtId="9" fontId="0" fillId="0" borderId="0" xfId="281" applyFont="1" applyFill="1"/>
    <xf numFmtId="166" fontId="8" fillId="0" borderId="0" xfId="283" applyNumberFormat="1" applyFont="1" applyFill="1"/>
    <xf numFmtId="0" fontId="0" fillId="0" borderId="0" xfId="4" applyFont="1" applyFill="1"/>
    <xf numFmtId="0" fontId="41" fillId="0" borderId="0" xfId="4" applyFont="1"/>
    <xf numFmtId="0" fontId="49" fillId="0" borderId="0" xfId="282" applyFont="1"/>
    <xf numFmtId="0" fontId="51" fillId="0" borderId="0" xfId="4" applyFont="1" applyFill="1" applyAlignment="1">
      <alignment horizontal="left" vertical="center" readingOrder="1"/>
    </xf>
    <xf numFmtId="0" fontId="52" fillId="0" borderId="0" xfId="4" applyFont="1" applyFill="1" applyAlignment="1">
      <alignment horizontal="left" vertical="center" readingOrder="1"/>
    </xf>
    <xf numFmtId="165" fontId="27" fillId="0" borderId="0" xfId="286" applyNumberFormat="1" applyFont="1" applyFill="1"/>
    <xf numFmtId="3" fontId="26" fillId="0" borderId="0" xfId="4" applyNumberFormat="1" applyFont="1" applyFill="1"/>
    <xf numFmtId="0" fontId="16" fillId="0" borderId="0" xfId="4" applyFont="1" applyFill="1"/>
    <xf numFmtId="0" fontId="9" fillId="0" borderId="0" xfId="4" applyFont="1" applyFill="1" applyAlignment="1">
      <alignment vertical="top"/>
    </xf>
    <xf numFmtId="165" fontId="0" fillId="0" borderId="0" xfId="286" applyNumberFormat="1" applyFont="1" applyFill="1"/>
    <xf numFmtId="0" fontId="13" fillId="0" borderId="0" xfId="4" applyFont="1" applyFill="1" applyBorder="1"/>
    <xf numFmtId="165" fontId="53" fillId="0" borderId="0" xfId="286" applyNumberFormat="1" applyFont="1" applyFill="1" applyBorder="1"/>
    <xf numFmtId="0" fontId="54" fillId="0" borderId="0" xfId="4" applyFont="1" applyFill="1" applyBorder="1"/>
    <xf numFmtId="165" fontId="50" fillId="0" borderId="0" xfId="286" applyNumberFormat="1" applyFont="1" applyFill="1" applyBorder="1"/>
    <xf numFmtId="0" fontId="54" fillId="0" borderId="0" xfId="4" applyFont="1" applyFill="1"/>
    <xf numFmtId="165" fontId="54" fillId="0" borderId="0" xfId="285" applyNumberFormat="1" applyFont="1" applyFill="1"/>
    <xf numFmtId="9" fontId="50" fillId="0" borderId="0" xfId="281" applyFont="1" applyFill="1" applyBorder="1"/>
    <xf numFmtId="49" fontId="54" fillId="0" borderId="0" xfId="4" applyNumberFormat="1" applyFont="1" applyFill="1" applyBorder="1"/>
    <xf numFmtId="165" fontId="53" fillId="0" borderId="0" xfId="286" applyNumberFormat="1" applyFont="1" applyFill="1"/>
    <xf numFmtId="49" fontId="13" fillId="0" borderId="0" xfId="4" applyNumberFormat="1" applyFont="1" applyFill="1"/>
    <xf numFmtId="0" fontId="25" fillId="0" borderId="0" xfId="4" applyFont="1" applyFill="1"/>
    <xf numFmtId="0" fontId="27" fillId="0" borderId="0" xfId="4" applyFont="1" applyFill="1" applyAlignment="1">
      <alignment horizontal="center"/>
    </xf>
    <xf numFmtId="0" fontId="26" fillId="0" borderId="0" xfId="4" applyFont="1" applyFill="1" applyAlignment="1">
      <alignment horizontal="left"/>
    </xf>
    <xf numFmtId="165" fontId="55" fillId="0" borderId="0" xfId="286" applyNumberFormat="1" applyFont="1" applyFill="1"/>
    <xf numFmtId="0" fontId="56" fillId="0" borderId="0" xfId="4" applyFont="1" applyFill="1"/>
    <xf numFmtId="0" fontId="28" fillId="0" borderId="0" xfId="4" applyFont="1" applyFill="1" applyBorder="1"/>
    <xf numFmtId="0" fontId="57" fillId="0" borderId="0" xfId="4" applyFont="1" applyFill="1" applyBorder="1"/>
    <xf numFmtId="165" fontId="28" fillId="0" borderId="0" xfId="4" applyNumberFormat="1" applyFont="1" applyFill="1" applyBorder="1"/>
    <xf numFmtId="165" fontId="57" fillId="0" borderId="0" xfId="4" applyNumberFormat="1" applyFont="1" applyFill="1" applyBorder="1"/>
    <xf numFmtId="9" fontId="28" fillId="0" borderId="0" xfId="281" applyFont="1" applyFill="1" applyBorder="1"/>
    <xf numFmtId="0" fontId="59" fillId="0" borderId="0" xfId="0" applyFont="1"/>
    <xf numFmtId="0" fontId="59" fillId="0" borderId="0" xfId="57" applyFont="1"/>
    <xf numFmtId="0" fontId="59" fillId="0" borderId="0" xfId="57" applyFont="1" applyAlignment="1">
      <alignment wrapText="1"/>
    </xf>
    <xf numFmtId="0" fontId="59" fillId="0" borderId="0" xfId="0" applyFont="1" applyAlignment="1">
      <alignment wrapText="1"/>
    </xf>
    <xf numFmtId="0" fontId="59" fillId="2" borderId="0" xfId="0" applyFont="1" applyFill="1"/>
    <xf numFmtId="0" fontId="59" fillId="2" borderId="0" xfId="0" applyFont="1" applyFill="1" applyAlignment="1">
      <alignment wrapText="1"/>
    </xf>
    <xf numFmtId="165" fontId="28" fillId="0" borderId="0" xfId="1" applyNumberFormat="1" applyFont="1" applyAlignment="1">
      <alignment horizontal="center"/>
    </xf>
    <xf numFmtId="0" fontId="26" fillId="0" borderId="0" xfId="0" applyNumberFormat="1" applyFont="1" applyFill="1" applyAlignment="1">
      <alignment horizontal="center"/>
    </xf>
    <xf numFmtId="0" fontId="26" fillId="5" borderId="7" xfId="0" applyFont="1" applyFill="1" applyBorder="1" applyAlignment="1">
      <alignment wrapText="1"/>
    </xf>
    <xf numFmtId="3" fontId="26" fillId="5" borderId="0" xfId="0" applyNumberFormat="1" applyFont="1" applyFill="1" applyBorder="1" applyAlignment="1">
      <alignment horizontal="center" vertical="center" wrapText="1"/>
    </xf>
    <xf numFmtId="0" fontId="26" fillId="0" borderId="7" xfId="0" applyFont="1" applyFill="1" applyBorder="1" applyAlignment="1">
      <alignment wrapText="1"/>
    </xf>
    <xf numFmtId="3" fontId="26" fillId="0" borderId="0" xfId="0" applyNumberFormat="1" applyFont="1" applyFill="1" applyBorder="1" applyAlignment="1">
      <alignment horizontal="center" vertical="center" wrapText="1"/>
    </xf>
    <xf numFmtId="0" fontId="26" fillId="5" borderId="9" xfId="0" applyFont="1" applyFill="1" applyBorder="1" applyAlignment="1">
      <alignment wrapText="1"/>
    </xf>
    <xf numFmtId="3" fontId="26" fillId="5" borderId="10" xfId="0" applyNumberFormat="1" applyFont="1" applyFill="1" applyBorder="1" applyAlignment="1">
      <alignment horizontal="center" vertical="center" wrapText="1"/>
    </xf>
    <xf numFmtId="9" fontId="26" fillId="0" borderId="0" xfId="2" applyFont="1" applyFill="1" applyAlignment="1">
      <alignment horizontal="center"/>
    </xf>
    <xf numFmtId="0" fontId="9" fillId="5" borderId="7" xfId="0" applyFont="1" applyFill="1" applyBorder="1" applyAlignment="1">
      <alignment wrapText="1"/>
    </xf>
    <xf numFmtId="3" fontId="9" fillId="5" borderId="0" xfId="0" applyNumberFormat="1" applyFont="1" applyFill="1" applyBorder="1" applyAlignment="1">
      <alignment horizontal="center" vertical="center" wrapText="1"/>
    </xf>
    <xf numFmtId="0" fontId="9" fillId="0" borderId="7" xfId="0" applyFont="1" applyFill="1" applyBorder="1" applyAlignment="1">
      <alignment wrapText="1"/>
    </xf>
    <xf numFmtId="3" fontId="9" fillId="0" borderId="0" xfId="0" applyNumberFormat="1" applyFont="1" applyFill="1" applyBorder="1" applyAlignment="1">
      <alignment horizontal="center" vertical="center" wrapText="1"/>
    </xf>
    <xf numFmtId="0" fontId="9" fillId="5" borderId="9" xfId="0" applyFont="1" applyFill="1" applyBorder="1" applyAlignment="1">
      <alignment wrapText="1"/>
    </xf>
    <xf numFmtId="3" fontId="9" fillId="5" borderId="10" xfId="0" applyNumberFormat="1" applyFont="1" applyFill="1" applyBorder="1" applyAlignment="1">
      <alignment horizontal="center" vertical="center" wrapText="1"/>
    </xf>
    <xf numFmtId="0" fontId="26" fillId="6" borderId="12" xfId="0" applyFont="1" applyFill="1" applyBorder="1" applyAlignment="1"/>
    <xf numFmtId="0" fontId="26" fillId="6" borderId="13" xfId="0" applyFont="1" applyFill="1" applyBorder="1" applyAlignment="1">
      <alignment horizontal="centerContinuous"/>
    </xf>
    <xf numFmtId="0" fontId="26" fillId="6" borderId="14" xfId="0" applyNumberFormat="1" applyFont="1" applyFill="1" applyBorder="1" applyAlignment="1">
      <alignment horizontal="center" wrapText="1"/>
    </xf>
    <xf numFmtId="0" fontId="26" fillId="6" borderId="15" xfId="0" applyFont="1" applyFill="1" applyBorder="1" applyAlignment="1"/>
    <xf numFmtId="0" fontId="26" fillId="6" borderId="16" xfId="0" applyFont="1" applyFill="1" applyBorder="1" applyAlignment="1">
      <alignment horizontal="center"/>
    </xf>
    <xf numFmtId="0" fontId="26" fillId="6" borderId="17" xfId="0" applyNumberFormat="1" applyFont="1" applyFill="1" applyBorder="1" applyAlignment="1">
      <alignment horizontal="center" wrapText="1"/>
    </xf>
    <xf numFmtId="0" fontId="9" fillId="6" borderId="21" xfId="0" applyFont="1" applyFill="1" applyBorder="1" applyAlignment="1"/>
    <xf numFmtId="0" fontId="9" fillId="6" borderId="22" xfId="0" applyFont="1" applyFill="1" applyBorder="1" applyAlignment="1">
      <alignment horizontal="left"/>
    </xf>
    <xf numFmtId="0" fontId="9" fillId="6" borderId="22" xfId="0" applyFont="1" applyFill="1" applyBorder="1" applyAlignment="1">
      <alignment horizontal="centerContinuous" wrapText="1"/>
    </xf>
    <xf numFmtId="0" fontId="9" fillId="6" borderId="23" xfId="0" applyNumberFormat="1" applyFont="1" applyFill="1" applyBorder="1" applyAlignment="1">
      <alignment horizontal="center" wrapText="1"/>
    </xf>
    <xf numFmtId="0" fontId="26" fillId="0" borderId="19" xfId="280" applyFont="1" applyBorder="1" applyAlignment="1">
      <alignment horizontal="left"/>
    </xf>
    <xf numFmtId="43" fontId="26" fillId="0" borderId="19" xfId="280" applyNumberFormat="1" applyFont="1" applyBorder="1"/>
    <xf numFmtId="43" fontId="26" fillId="0" borderId="0" xfId="1" applyFont="1" applyFill="1"/>
    <xf numFmtId="49" fontId="26" fillId="0" borderId="0" xfId="1" applyNumberFormat="1" applyFont="1" applyFill="1" applyAlignment="1">
      <alignment horizontal="left" indent="1"/>
    </xf>
    <xf numFmtId="9" fontId="26" fillId="0" borderId="0" xfId="2" applyFont="1" applyAlignment="1">
      <alignment horizontal="right"/>
    </xf>
    <xf numFmtId="0" fontId="26" fillId="0" borderId="0" xfId="0" applyFont="1" applyAlignment="1">
      <alignment wrapText="1"/>
    </xf>
    <xf numFmtId="0" fontId="60" fillId="0" borderId="4" xfId="0" applyFont="1" applyFill="1" applyBorder="1" applyAlignment="1">
      <alignment horizontal="left"/>
    </xf>
    <xf numFmtId="0" fontId="60" fillId="0" borderId="4" xfId="0" applyFont="1" applyFill="1" applyBorder="1" applyAlignment="1">
      <alignment horizontal="left" wrapText="1"/>
    </xf>
    <xf numFmtId="0" fontId="61" fillId="0" borderId="4" xfId="0" applyFont="1" applyFill="1" applyBorder="1" applyAlignment="1">
      <alignment horizontal="left" wrapText="1"/>
    </xf>
    <xf numFmtId="0" fontId="60" fillId="0" borderId="4" xfId="0" applyFont="1" applyFill="1" applyBorder="1" applyAlignment="1">
      <alignment horizontal="left" vertical="top" wrapText="1"/>
    </xf>
    <xf numFmtId="0" fontId="62" fillId="0" borderId="18" xfId="0" applyFont="1" applyFill="1" applyBorder="1" applyAlignment="1">
      <alignment horizontal="right"/>
    </xf>
    <xf numFmtId="165" fontId="62" fillId="0" borderId="18" xfId="1" applyNumberFormat="1" applyFont="1" applyFill="1" applyBorder="1" applyAlignment="1">
      <alignment horizontal="right" wrapText="1"/>
    </xf>
    <xf numFmtId="0" fontId="62" fillId="0" borderId="18" xfId="0" applyFont="1" applyFill="1" applyBorder="1" applyAlignment="1">
      <alignment horizontal="right" wrapText="1"/>
    </xf>
    <xf numFmtId="1" fontId="63" fillId="0" borderId="18" xfId="0" applyNumberFormat="1" applyFont="1" applyFill="1" applyBorder="1" applyAlignment="1">
      <alignment horizontal="right" wrapText="1"/>
    </xf>
    <xf numFmtId="165" fontId="62" fillId="0" borderId="18" xfId="1" applyNumberFormat="1" applyFont="1" applyFill="1" applyBorder="1" applyAlignment="1">
      <alignment horizontal="right" vertical="top" wrapText="1"/>
    </xf>
    <xf numFmtId="9" fontId="58" fillId="0" borderId="0" xfId="2" applyFont="1" applyFill="1" applyAlignment="1">
      <alignment horizontal="right" wrapText="1"/>
    </xf>
    <xf numFmtId="0" fontId="12" fillId="0" borderId="5" xfId="0" applyFont="1" applyFill="1" applyBorder="1" applyAlignment="1">
      <alignment horizontal="right"/>
    </xf>
    <xf numFmtId="9" fontId="26" fillId="0" borderId="0" xfId="2" applyFont="1" applyFill="1" applyAlignment="1">
      <alignment wrapText="1"/>
    </xf>
    <xf numFmtId="0" fontId="9" fillId="0" borderId="0" xfId="0" applyFont="1" applyFill="1" applyAlignment="1">
      <alignment wrapText="1"/>
    </xf>
    <xf numFmtId="9" fontId="9" fillId="0" borderId="0" xfId="2" applyFont="1" applyFill="1" applyAlignment="1">
      <alignment wrapText="1"/>
    </xf>
    <xf numFmtId="0" fontId="12" fillId="0" borderId="0" xfId="0" applyFont="1" applyFill="1" applyAlignment="1">
      <alignment wrapText="1"/>
    </xf>
    <xf numFmtId="0" fontId="65" fillId="0" borderId="0" xfId="288" applyNumberFormat="1" applyFont="1"/>
    <xf numFmtId="0" fontId="47" fillId="0" borderId="0" xfId="288" applyNumberFormat="1" applyFont="1"/>
    <xf numFmtId="3" fontId="65" fillId="0" borderId="0" xfId="288" applyNumberFormat="1" applyFont="1"/>
    <xf numFmtId="0" fontId="65" fillId="0" borderId="0" xfId="288" applyNumberFormat="1" applyFont="1" applyAlignment="1">
      <alignment horizontal="center"/>
    </xf>
    <xf numFmtId="0" fontId="64" fillId="0" borderId="0" xfId="287" applyFont="1" applyAlignment="1">
      <alignment horizontal="center"/>
    </xf>
    <xf numFmtId="167" fontId="0" fillId="0" borderId="0" xfId="1" applyNumberFormat="1" applyFont="1" applyFill="1"/>
    <xf numFmtId="166" fontId="0" fillId="0" borderId="0" xfId="2" applyNumberFormat="1" applyFont="1" applyFill="1"/>
    <xf numFmtId="3" fontId="59" fillId="2" borderId="0" xfId="0" applyNumberFormat="1" applyFont="1" applyFill="1"/>
    <xf numFmtId="3" fontId="59" fillId="0" borderId="0" xfId="0" applyNumberFormat="1" applyFont="1"/>
    <xf numFmtId="3" fontId="59" fillId="0" borderId="0" xfId="57" applyNumberFormat="1" applyFont="1"/>
    <xf numFmtId="3" fontId="59" fillId="0" borderId="0" xfId="57" applyNumberFormat="1" applyFont="1" applyAlignment="1">
      <alignment wrapText="1"/>
    </xf>
    <xf numFmtId="0" fontId="6" fillId="0" borderId="0" xfId="0" applyFont="1"/>
    <xf numFmtId="165" fontId="6" fillId="0" borderId="0" xfId="1" applyNumberFormat="1" applyFont="1"/>
    <xf numFmtId="0" fontId="6" fillId="0" borderId="0" xfId="0" applyFont="1" applyFill="1"/>
    <xf numFmtId="9" fontId="6" fillId="0" borderId="0" xfId="2" applyFont="1" applyFill="1"/>
    <xf numFmtId="0" fontId="68" fillId="0" borderId="0" xfId="0" applyFont="1" applyFill="1"/>
    <xf numFmtId="0" fontId="6" fillId="0" borderId="0" xfId="0" applyFont="1" applyFill="1" applyAlignment="1">
      <alignment wrapText="1"/>
    </xf>
    <xf numFmtId="0" fontId="35" fillId="0" borderId="0" xfId="57" applyFont="1" applyFill="1" applyAlignment="1">
      <alignment wrapText="1"/>
    </xf>
    <xf numFmtId="9" fontId="69" fillId="0" borderId="0" xfId="2" applyFont="1" applyFill="1"/>
    <xf numFmtId="0" fontId="35" fillId="0" borderId="19" xfId="57" applyFont="1" applyBorder="1" applyAlignment="1">
      <alignment horizontal="left"/>
    </xf>
    <xf numFmtId="0" fontId="35" fillId="0" borderId="0" xfId="57" applyFont="1" applyFill="1"/>
    <xf numFmtId="9" fontId="35" fillId="0" borderId="0" xfId="57" applyNumberFormat="1" applyFont="1" applyFill="1"/>
    <xf numFmtId="0" fontId="69" fillId="0" borderId="0" xfId="0" applyFont="1" applyFill="1"/>
    <xf numFmtId="0" fontId="35" fillId="0" borderId="0" xfId="57" applyFont="1"/>
    <xf numFmtId="0" fontId="6" fillId="9" borderId="0" xfId="0" applyFont="1" applyFill="1"/>
    <xf numFmtId="9" fontId="6" fillId="9" borderId="0" xfId="2" applyFont="1" applyFill="1"/>
    <xf numFmtId="0" fontId="0" fillId="0" borderId="0" xfId="0" applyFill="1" applyAlignment="1">
      <alignment vertical="top"/>
    </xf>
    <xf numFmtId="0" fontId="6" fillId="0" borderId="0" xfId="0" applyFont="1" applyFill="1" applyAlignment="1">
      <alignment vertical="top"/>
    </xf>
    <xf numFmtId="0" fontId="6" fillId="0" borderId="0" xfId="0" applyFont="1" applyFill="1" applyAlignment="1">
      <alignment horizontal="left" vertical="top" wrapText="1"/>
    </xf>
    <xf numFmtId="0" fontId="6" fillId="0" borderId="0" xfId="0" applyFont="1" applyFill="1" applyAlignment="1">
      <alignment vertical="top" wrapText="1"/>
    </xf>
    <xf numFmtId="9" fontId="6" fillId="0" borderId="0" xfId="2" applyFont="1" applyFill="1" applyAlignment="1">
      <alignment horizontal="left"/>
    </xf>
    <xf numFmtId="0" fontId="6" fillId="0" borderId="0" xfId="0" applyFont="1" applyFill="1" applyAlignment="1">
      <alignment horizontal="left" wrapText="1"/>
    </xf>
    <xf numFmtId="3" fontId="6" fillId="0" borderId="0" xfId="0" applyNumberFormat="1" applyFont="1" applyFill="1" applyAlignment="1">
      <alignment wrapText="1"/>
    </xf>
    <xf numFmtId="9" fontId="6" fillId="0" borderId="0" xfId="2" applyFont="1" applyFill="1" applyAlignment="1">
      <alignment wrapText="1"/>
    </xf>
    <xf numFmtId="43" fontId="0" fillId="0" borderId="0" xfId="1" applyFont="1" applyFill="1" applyAlignment="1">
      <alignment wrapText="1"/>
    </xf>
    <xf numFmtId="167" fontId="26" fillId="0" borderId="0" xfId="1" applyNumberFormat="1" applyFont="1" applyFill="1"/>
    <xf numFmtId="0" fontId="37" fillId="0" borderId="0" xfId="0" applyFont="1" applyFill="1"/>
    <xf numFmtId="0" fontId="70" fillId="0" borderId="0" xfId="0" applyFont="1" applyFill="1" applyAlignment="1">
      <alignment horizontal="left" vertical="center" readingOrder="1"/>
    </xf>
    <xf numFmtId="9" fontId="6" fillId="0" borderId="0" xfId="0" applyNumberFormat="1" applyFont="1" applyFill="1"/>
    <xf numFmtId="9" fontId="37" fillId="0" borderId="0" xfId="0" applyNumberFormat="1" applyFont="1" applyFill="1"/>
    <xf numFmtId="49" fontId="26" fillId="0" borderId="0" xfId="0" applyNumberFormat="1" applyFont="1" applyFill="1"/>
    <xf numFmtId="0" fontId="12" fillId="0" borderId="0" xfId="0" applyFont="1" applyFill="1"/>
    <xf numFmtId="0" fontId="12" fillId="0" borderId="0" xfId="0" applyFont="1" applyFill="1" applyAlignment="1">
      <alignment horizontal="right"/>
    </xf>
    <xf numFmtId="9" fontId="12" fillId="0" borderId="0" xfId="2" applyFont="1" applyFill="1"/>
    <xf numFmtId="165" fontId="12" fillId="0" borderId="0" xfId="1" applyNumberFormat="1" applyFont="1" applyFill="1"/>
    <xf numFmtId="166" fontId="26" fillId="0" borderId="0" xfId="2" applyNumberFormat="1" applyFont="1" applyFill="1"/>
    <xf numFmtId="0" fontId="6" fillId="0" borderId="0" xfId="0" applyFont="1" applyFill="1" applyAlignment="1">
      <alignment horizontal="center"/>
    </xf>
    <xf numFmtId="0" fontId="6" fillId="0" borderId="0" xfId="0" applyNumberFormat="1" applyFont="1" applyFill="1" applyAlignment="1">
      <alignment horizontal="center"/>
    </xf>
    <xf numFmtId="0" fontId="6" fillId="5" borderId="7" xfId="0" applyFont="1" applyFill="1" applyBorder="1" applyAlignment="1">
      <alignment wrapText="1"/>
    </xf>
    <xf numFmtId="3" fontId="6" fillId="5" borderId="0" xfId="0" applyNumberFormat="1" applyFont="1" applyFill="1" applyBorder="1" applyAlignment="1">
      <alignment horizontal="center" vertical="center" wrapText="1"/>
    </xf>
    <xf numFmtId="9" fontId="6" fillId="5" borderId="8" xfId="2" applyFont="1" applyFill="1" applyBorder="1" applyAlignment="1">
      <alignment horizontal="center" vertical="center" wrapText="1"/>
    </xf>
    <xf numFmtId="0" fontId="6" fillId="0" borderId="7" xfId="0" applyFont="1" applyFill="1" applyBorder="1" applyAlignment="1">
      <alignment wrapText="1"/>
    </xf>
    <xf numFmtId="3" fontId="6" fillId="0" borderId="0" xfId="0" applyNumberFormat="1" applyFont="1" applyFill="1" applyBorder="1" applyAlignment="1">
      <alignment horizontal="center" vertical="center" wrapText="1"/>
    </xf>
    <xf numFmtId="9" fontId="6" fillId="0" borderId="8" xfId="2" applyFont="1" applyFill="1" applyBorder="1" applyAlignment="1">
      <alignment horizontal="center" vertical="center" wrapText="1"/>
    </xf>
    <xf numFmtId="0" fontId="6" fillId="5" borderId="9" xfId="0" applyFont="1" applyFill="1" applyBorder="1" applyAlignment="1">
      <alignment wrapText="1"/>
    </xf>
    <xf numFmtId="3" fontId="6" fillId="5" borderId="10" xfId="0" applyNumberFormat="1" applyFont="1" applyFill="1" applyBorder="1" applyAlignment="1">
      <alignment horizontal="center" vertical="center" wrapText="1"/>
    </xf>
    <xf numFmtId="9" fontId="6" fillId="5" borderId="11" xfId="2" applyFont="1" applyFill="1" applyBorder="1" applyAlignment="1">
      <alignment horizontal="center" vertical="center" wrapText="1"/>
    </xf>
    <xf numFmtId="9" fontId="6" fillId="0" borderId="0" xfId="2" applyFont="1" applyFill="1" applyAlignment="1">
      <alignment horizontal="center"/>
    </xf>
    <xf numFmtId="0" fontId="35" fillId="0" borderId="0" xfId="57" applyFont="1" applyFill="1" applyBorder="1"/>
    <xf numFmtId="0" fontId="35" fillId="0" borderId="0" xfId="57" applyFont="1" applyFill="1" applyAlignment="1">
      <alignment horizontal="center"/>
    </xf>
    <xf numFmtId="0" fontId="35" fillId="0" borderId="0" xfId="57" applyNumberFormat="1" applyFont="1" applyFill="1" applyAlignment="1">
      <alignment horizontal="center"/>
    </xf>
    <xf numFmtId="0" fontId="26" fillId="0" borderId="0" xfId="0" applyFont="1" applyAlignment="1">
      <alignment horizontal="right"/>
    </xf>
    <xf numFmtId="0" fontId="2" fillId="0" borderId="0" xfId="0" applyFont="1"/>
    <xf numFmtId="0" fontId="2" fillId="0" borderId="0" xfId="0" applyFont="1" applyAlignment="1">
      <alignment horizontal="right"/>
    </xf>
    <xf numFmtId="0" fontId="71" fillId="0" borderId="0" xfId="0" applyFont="1"/>
    <xf numFmtId="165" fontId="9" fillId="0" borderId="0" xfId="1" applyNumberFormat="1" applyFont="1"/>
    <xf numFmtId="0" fontId="9" fillId="0" borderId="0" xfId="0" applyFont="1"/>
    <xf numFmtId="3" fontId="9" fillId="0" borderId="0" xfId="0" applyNumberFormat="1" applyFont="1"/>
    <xf numFmtId="9" fontId="9" fillId="0" borderId="0" xfId="2" applyFont="1" applyAlignment="1">
      <alignment horizontal="right"/>
    </xf>
    <xf numFmtId="0" fontId="9" fillId="0" borderId="0" xfId="0" applyFont="1" applyAlignment="1">
      <alignment horizontal="right"/>
    </xf>
    <xf numFmtId="9" fontId="9" fillId="0" borderId="0" xfId="2" applyFont="1"/>
    <xf numFmtId="165" fontId="10" fillId="0" borderId="0" xfId="1" applyNumberFormat="1" applyFont="1"/>
    <xf numFmtId="165" fontId="9" fillId="0" borderId="0" xfId="0" applyNumberFormat="1" applyFont="1"/>
    <xf numFmtId="9" fontId="71" fillId="0" borderId="0" xfId="0" applyNumberFormat="1" applyFont="1"/>
    <xf numFmtId="0" fontId="69" fillId="0" borderId="0" xfId="0" applyFont="1" applyFill="1" applyBorder="1"/>
    <xf numFmtId="0" fontId="69" fillId="0" borderId="0" xfId="0" applyFont="1" applyFill="1" applyBorder="1" applyAlignment="1">
      <alignment horizontal="right"/>
    </xf>
    <xf numFmtId="165" fontId="69" fillId="0" borderId="0" xfId="1" applyNumberFormat="1" applyFont="1" applyFill="1" applyBorder="1"/>
    <xf numFmtId="165" fontId="8" fillId="0" borderId="0" xfId="1" applyNumberFormat="1" applyFill="1"/>
    <xf numFmtId="9" fontId="8" fillId="0" borderId="0" xfId="2" applyFill="1"/>
    <xf numFmtId="0" fontId="6" fillId="0" borderId="0" xfId="4" applyFont="1" applyAlignment="1">
      <alignment wrapText="1"/>
    </xf>
    <xf numFmtId="0" fontId="6" fillId="0" borderId="0" xfId="4" applyFont="1"/>
    <xf numFmtId="9" fontId="6" fillId="0" borderId="0" xfId="283" applyFont="1"/>
    <xf numFmtId="9" fontId="6" fillId="0" borderId="0" xfId="4" applyNumberFormat="1" applyFont="1"/>
    <xf numFmtId="0" fontId="6" fillId="0" borderId="0" xfId="4" applyFont="1" applyAlignment="1">
      <alignment horizontal="right" wrapText="1"/>
    </xf>
    <xf numFmtId="165" fontId="6" fillId="0" borderId="0" xfId="4" applyNumberFormat="1" applyFont="1"/>
    <xf numFmtId="9" fontId="8" fillId="0" borderId="0" xfId="2"/>
    <xf numFmtId="165" fontId="13" fillId="0" borderId="0" xfId="285" applyNumberFormat="1" applyFont="1" applyFill="1"/>
    <xf numFmtId="9" fontId="53" fillId="0" borderId="0" xfId="281" applyFont="1" applyFill="1" applyBorder="1"/>
    <xf numFmtId="49" fontId="13" fillId="0" borderId="0" xfId="4" applyNumberFormat="1" applyFont="1" applyFill="1" applyBorder="1"/>
    <xf numFmtId="165" fontId="13" fillId="0" borderId="0" xfId="285" applyNumberFormat="1" applyFont="1" applyFill="1" applyBorder="1"/>
    <xf numFmtId="0" fontId="16" fillId="0" borderId="0" xfId="4" applyFont="1" applyFill="1" applyAlignment="1"/>
    <xf numFmtId="0" fontId="8" fillId="0" borderId="0" xfId="4" applyFill="1" applyAlignment="1"/>
    <xf numFmtId="0" fontId="9" fillId="0" borderId="0" xfId="4" applyFont="1" applyFill="1" applyAlignment="1"/>
    <xf numFmtId="0" fontId="13" fillId="0" borderId="0" xfId="4" applyFont="1" applyFill="1" applyBorder="1" applyAlignment="1"/>
    <xf numFmtId="0" fontId="54" fillId="0" borderId="0" xfId="4" applyFont="1" applyFill="1" applyBorder="1" applyAlignment="1"/>
    <xf numFmtId="0" fontId="13" fillId="0" borderId="0" xfId="4" applyFont="1" applyFill="1" applyAlignment="1"/>
    <xf numFmtId="0" fontId="54" fillId="0" borderId="0" xfId="4" applyFont="1" applyFill="1" applyAlignment="1"/>
    <xf numFmtId="0" fontId="13" fillId="0" borderId="0" xfId="4" applyFont="1" applyBorder="1" applyAlignment="1"/>
    <xf numFmtId="0" fontId="1" fillId="0" borderId="0" xfId="282" applyFont="1"/>
    <xf numFmtId="165" fontId="1" fillId="0" borderId="0" xfId="282" applyNumberFormat="1" applyFont="1"/>
    <xf numFmtId="165" fontId="1" fillId="0" borderId="0" xfId="1" applyNumberFormat="1" applyFont="1"/>
    <xf numFmtId="166" fontId="1" fillId="0" borderId="0" xfId="283" applyNumberFormat="1" applyFont="1"/>
    <xf numFmtId="9" fontId="1" fillId="0" borderId="0" xfId="2" applyFont="1"/>
    <xf numFmtId="9" fontId="1" fillId="0" borderId="0" xfId="282" applyNumberFormat="1" applyFont="1"/>
    <xf numFmtId="0" fontId="1" fillId="0" borderId="0" xfId="282" applyFont="1" applyAlignment="1">
      <alignment horizontal="right"/>
    </xf>
    <xf numFmtId="9" fontId="1" fillId="0" borderId="0" xfId="2" applyFont="1" applyAlignment="1">
      <alignment horizontal="right"/>
    </xf>
    <xf numFmtId="9" fontId="72" fillId="0" borderId="0" xfId="2" applyFont="1"/>
    <xf numFmtId="9" fontId="72" fillId="0" borderId="0" xfId="282" applyNumberFormat="1" applyFont="1"/>
    <xf numFmtId="165" fontId="6" fillId="0" borderId="0" xfId="283" applyNumberFormat="1" applyFont="1"/>
    <xf numFmtId="0" fontId="27" fillId="0" borderId="0" xfId="4" applyFont="1" applyFill="1" applyAlignment="1">
      <alignment horizontal="right"/>
    </xf>
    <xf numFmtId="9" fontId="27" fillId="0" borderId="0" xfId="281" applyFont="1" applyFill="1" applyAlignment="1">
      <alignment horizontal="right"/>
    </xf>
    <xf numFmtId="0" fontId="26" fillId="0" borderId="0" xfId="4" applyFont="1" applyFill="1" applyAlignment="1">
      <alignment horizontal="right"/>
    </xf>
    <xf numFmtId="0" fontId="26" fillId="0" borderId="0" xfId="4" applyFont="1" applyFill="1" applyAlignment="1">
      <alignment horizontal="right" indent="1"/>
    </xf>
    <xf numFmtId="9" fontId="26" fillId="0" borderId="0" xfId="281" applyFont="1" applyFill="1" applyAlignment="1">
      <alignment horizontal="right" indent="1"/>
    </xf>
    <xf numFmtId="9" fontId="27" fillId="0" borderId="0" xfId="2" applyFont="1" applyFill="1"/>
    <xf numFmtId="9" fontId="74" fillId="0" borderId="0" xfId="2" applyFont="1"/>
    <xf numFmtId="0" fontId="1" fillId="0" borderId="0" xfId="0" applyFont="1" applyFill="1"/>
    <xf numFmtId="0" fontId="75" fillId="0" borderId="0" xfId="0" applyFont="1" applyFill="1" applyBorder="1"/>
    <xf numFmtId="9" fontId="69" fillId="0" borderId="0" xfId="2" applyFont="1" applyFill="1" applyBorder="1"/>
    <xf numFmtId="0" fontId="76" fillId="0" borderId="0" xfId="57" applyFont="1" applyFill="1" applyBorder="1"/>
    <xf numFmtId="9" fontId="76" fillId="0" borderId="0" xfId="57" applyNumberFormat="1" applyFont="1" applyFill="1" applyBorder="1"/>
    <xf numFmtId="166" fontId="76" fillId="0" borderId="0" xfId="57" applyNumberFormat="1" applyFont="1" applyFill="1" applyBorder="1"/>
    <xf numFmtId="9" fontId="76" fillId="0" borderId="0" xfId="2" applyFont="1" applyFill="1" applyBorder="1"/>
    <xf numFmtId="0" fontId="76" fillId="0" borderId="20" xfId="57" applyNumberFormat="1" applyFont="1" applyBorder="1"/>
    <xf numFmtId="9" fontId="76" fillId="0" borderId="20" xfId="2" applyFont="1" applyBorder="1"/>
    <xf numFmtId="165" fontId="69" fillId="0" borderId="0" xfId="1" applyNumberFormat="1" applyFont="1" applyFill="1"/>
    <xf numFmtId="165" fontId="69" fillId="0" borderId="0" xfId="0" applyNumberFormat="1" applyFont="1" applyFill="1" applyBorder="1"/>
    <xf numFmtId="0" fontId="69" fillId="0" borderId="0" xfId="0" applyFont="1"/>
    <xf numFmtId="0" fontId="6" fillId="0" borderId="0" xfId="0" applyFont="1" applyAlignment="1">
      <alignment wrapText="1"/>
    </xf>
    <xf numFmtId="0" fontId="77" fillId="0" borderId="0" xfId="0" applyFont="1" applyFill="1" applyBorder="1" applyAlignment="1">
      <alignment horizontal="center"/>
    </xf>
    <xf numFmtId="0" fontId="69" fillId="0" borderId="0" xfId="0" applyFont="1" applyFill="1" applyBorder="1" applyAlignment="1">
      <alignment wrapText="1"/>
    </xf>
    <xf numFmtId="165" fontId="69" fillId="0" borderId="0" xfId="1" applyNumberFormat="1" applyFont="1" applyFill="1" applyBorder="1" applyAlignment="1">
      <alignment horizontal="right" vertical="center" wrapText="1"/>
    </xf>
    <xf numFmtId="49" fontId="77" fillId="0" borderId="0" xfId="0" applyNumberFormat="1" applyFont="1" applyFill="1" applyBorder="1" applyAlignment="1">
      <alignment horizontal="center"/>
    </xf>
    <xf numFmtId="0" fontId="69" fillId="0" borderId="0" xfId="0" applyFont="1" applyBorder="1"/>
    <xf numFmtId="3" fontId="69" fillId="0" borderId="0" xfId="0" applyNumberFormat="1" applyFont="1" applyFill="1" applyBorder="1"/>
    <xf numFmtId="9" fontId="26" fillId="0" borderId="0" xfId="0" applyNumberFormat="1" applyFont="1"/>
    <xf numFmtId="165" fontId="8" fillId="0" borderId="0" xfId="1" applyNumberFormat="1"/>
    <xf numFmtId="43" fontId="8" fillId="0" borderId="0" xfId="4" applyNumberFormat="1"/>
    <xf numFmtId="0" fontId="79" fillId="0" borderId="0" xfId="0" applyFont="1" applyFill="1" applyBorder="1" applyAlignment="1"/>
    <xf numFmtId="0" fontId="0" fillId="0" borderId="0" xfId="0" applyFill="1" applyAlignment="1">
      <alignment vertical="center" textRotation="90" wrapText="1"/>
    </xf>
    <xf numFmtId="1" fontId="26" fillId="5" borderId="8" xfId="2" applyNumberFormat="1" applyFont="1" applyFill="1" applyBorder="1" applyAlignment="1">
      <alignment horizontal="center" vertical="center" wrapText="1"/>
    </xf>
    <xf numFmtId="1" fontId="26" fillId="0" borderId="8" xfId="0" applyNumberFormat="1" applyFont="1" applyFill="1" applyBorder="1" applyAlignment="1">
      <alignment horizontal="center" vertical="center" wrapText="1"/>
    </xf>
    <xf numFmtId="1" fontId="26" fillId="5" borderId="11" xfId="0" applyNumberFormat="1" applyFont="1" applyFill="1" applyBorder="1" applyAlignment="1">
      <alignment horizontal="center" vertical="center" wrapText="1"/>
    </xf>
    <xf numFmtId="3" fontId="26" fillId="0" borderId="0" xfId="0" applyNumberFormat="1" applyFont="1" applyFill="1" applyAlignment="1">
      <alignment horizontal="center"/>
    </xf>
    <xf numFmtId="0" fontId="29" fillId="0" borderId="0" xfId="0" applyFont="1" applyFill="1"/>
    <xf numFmtId="1" fontId="9" fillId="5" borderId="8" xfId="1"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9" fillId="5" borderId="11" xfId="0" applyNumberFormat="1" applyFont="1" applyFill="1" applyBorder="1" applyAlignment="1">
      <alignment horizontal="center" vertical="center" wrapText="1"/>
    </xf>
    <xf numFmtId="165" fontId="26" fillId="0" borderId="0" xfId="1" applyNumberFormat="1" applyFont="1" applyAlignment="1">
      <alignment horizontal="right"/>
    </xf>
    <xf numFmtId="0" fontId="0" fillId="0" borderId="0" xfId="0" applyNumberFormat="1" applyFont="1"/>
    <xf numFmtId="165" fontId="0" fillId="0" borderId="0" xfId="0" applyNumberFormat="1" applyFont="1"/>
    <xf numFmtId="0" fontId="0" fillId="0" borderId="0" xfId="0" applyAlignment="1">
      <alignment horizontal="left" indent="1"/>
    </xf>
    <xf numFmtId="3" fontId="0" fillId="0" borderId="0" xfId="0" applyNumberFormat="1" applyAlignment="1">
      <alignment horizontal="right"/>
    </xf>
    <xf numFmtId="0" fontId="0" fillId="0" borderId="0" xfId="0" applyFill="1" applyAlignment="1">
      <alignment horizontal="left" indent="1"/>
    </xf>
    <xf numFmtId="3" fontId="0" fillId="0" borderId="0" xfId="0" applyNumberFormat="1" applyFill="1"/>
    <xf numFmtId="165" fontId="0" fillId="0" borderId="0" xfId="0" applyNumberFormat="1"/>
    <xf numFmtId="0" fontId="0" fillId="0" borderId="0" xfId="0" applyNumberFormat="1" applyAlignment="1">
      <alignment horizontal="right"/>
    </xf>
    <xf numFmtId="0" fontId="0" fillId="0" borderId="0" xfId="0" applyNumberFormat="1"/>
    <xf numFmtId="9" fontId="35" fillId="0" borderId="0" xfId="57" applyNumberFormat="1" applyFill="1"/>
    <xf numFmtId="9" fontId="13" fillId="0" borderId="0" xfId="2" applyFont="1" applyFill="1"/>
    <xf numFmtId="2" fontId="0" fillId="0" borderId="0" xfId="2" applyNumberFormat="1" applyFont="1" applyFill="1"/>
    <xf numFmtId="2" fontId="26" fillId="0" borderId="0" xfId="0" applyNumberFormat="1" applyFont="1" applyFill="1"/>
    <xf numFmtId="0" fontId="0" fillId="0" borderId="19" xfId="0" applyFont="1" applyBorder="1" applyAlignment="1">
      <alignment horizontal="left"/>
    </xf>
    <xf numFmtId="9" fontId="0" fillId="0" borderId="0" xfId="2" applyFont="1" applyFill="1" applyAlignment="1">
      <alignment horizontal="right"/>
    </xf>
    <xf numFmtId="165" fontId="37" fillId="0" borderId="28" xfId="1" applyNumberFormat="1" applyFont="1" applyBorder="1"/>
    <xf numFmtId="0" fontId="0" fillId="0" borderId="0" xfId="0" applyFill="1" applyAlignment="1">
      <alignment horizontal="right"/>
    </xf>
    <xf numFmtId="165" fontId="0" fillId="0" borderId="0" xfId="1" applyNumberFormat="1" applyFont="1" applyFill="1" applyAlignment="1">
      <alignment horizontal="right"/>
    </xf>
    <xf numFmtId="0" fontId="6" fillId="6" borderId="12" xfId="0" applyFont="1" applyFill="1" applyBorder="1" applyAlignment="1"/>
    <xf numFmtId="0" fontId="6" fillId="6" borderId="13" xfId="0" applyFont="1" applyFill="1" applyBorder="1" applyAlignment="1">
      <alignment horizontal="centerContinuous"/>
    </xf>
    <xf numFmtId="0" fontId="6" fillId="6" borderId="14" xfId="0" applyNumberFormat="1" applyFont="1" applyFill="1" applyBorder="1" applyAlignment="1">
      <alignment horizontal="center" wrapText="1"/>
    </xf>
    <xf numFmtId="0" fontId="6" fillId="6" borderId="7" xfId="0" applyFont="1" applyFill="1" applyBorder="1" applyAlignment="1"/>
    <xf numFmtId="0" fontId="6" fillId="6" borderId="0" xfId="0" applyFont="1" applyFill="1" applyBorder="1" applyAlignment="1">
      <alignment horizontal="center"/>
    </xf>
    <xf numFmtId="0" fontId="6" fillId="6" borderId="8" xfId="0" applyNumberFormat="1" applyFont="1" applyFill="1" applyBorder="1" applyAlignment="1">
      <alignment horizontal="center" wrapText="1"/>
    </xf>
    <xf numFmtId="165" fontId="28" fillId="0" borderId="0" xfId="1" applyNumberFormat="1" applyFont="1" applyFill="1"/>
    <xf numFmtId="0" fontId="28" fillId="0" borderId="0" xfId="0" applyFont="1" applyFill="1"/>
    <xf numFmtId="165" fontId="28" fillId="0" borderId="0" xfId="1" applyNumberFormat="1" applyFont="1" applyBorder="1"/>
    <xf numFmtId="0" fontId="28" fillId="0" borderId="0" xfId="0" applyFont="1" applyBorder="1" applyAlignment="1">
      <alignment horizontal="left"/>
    </xf>
    <xf numFmtId="165" fontId="28" fillId="0" borderId="28" xfId="1" applyNumberFormat="1" applyFont="1" applyBorder="1"/>
    <xf numFmtId="0" fontId="28" fillId="0" borderId="28" xfId="0" applyFont="1" applyBorder="1" applyAlignment="1">
      <alignment horizontal="left"/>
    </xf>
    <xf numFmtId="165" fontId="28" fillId="0" borderId="19" xfId="1" applyNumberFormat="1" applyFont="1" applyBorder="1"/>
    <xf numFmtId="0" fontId="28" fillId="0" borderId="19" xfId="0" applyFont="1" applyBorder="1" applyAlignment="1">
      <alignment horizontal="left"/>
    </xf>
    <xf numFmtId="165" fontId="28" fillId="0" borderId="19" xfId="1" applyNumberFormat="1" applyFont="1" applyFill="1" applyBorder="1"/>
    <xf numFmtId="0" fontId="28" fillId="0" borderId="19" xfId="0" applyFont="1" applyFill="1" applyBorder="1"/>
    <xf numFmtId="165" fontId="26" fillId="0" borderId="0" xfId="0" applyNumberFormat="1" applyFont="1" applyFill="1" applyAlignment="1">
      <alignment horizontal="right"/>
    </xf>
    <xf numFmtId="0" fontId="0" fillId="0" borderId="0" xfId="4" applyFont="1" applyFill="1" applyAlignment="1">
      <alignment wrapText="1"/>
    </xf>
    <xf numFmtId="9" fontId="6" fillId="0" borderId="0" xfId="2" applyFont="1"/>
    <xf numFmtId="0" fontId="59" fillId="0" borderId="0" xfId="4" applyFont="1" applyFill="1" applyAlignment="1">
      <alignment horizontal="left" vertical="center" readingOrder="1"/>
    </xf>
    <xf numFmtId="0" fontId="28" fillId="0" borderId="0" xfId="4" applyFont="1" applyFill="1" applyAlignment="1">
      <alignment vertical="top"/>
    </xf>
    <xf numFmtId="0" fontId="80" fillId="8" borderId="0" xfId="289" applyFont="1" applyBorder="1" applyAlignment="1">
      <alignment horizontal="left" vertical="top" wrapText="1"/>
    </xf>
    <xf numFmtId="0" fontId="26" fillId="8" borderId="24" xfId="289" applyFont="1" applyAlignment="1">
      <alignment horizontal="center" vertical="top" wrapText="1"/>
    </xf>
    <xf numFmtId="0" fontId="83" fillId="6" borderId="25" xfId="0" applyFont="1" applyFill="1" applyBorder="1" applyAlignment="1">
      <alignment horizontal="left" wrapText="1"/>
    </xf>
    <xf numFmtId="0" fontId="83" fillId="6" borderId="26" xfId="0" applyFont="1" applyFill="1" applyBorder="1" applyAlignment="1">
      <alignment horizontal="left" wrapText="1"/>
    </xf>
    <xf numFmtId="0" fontId="83" fillId="6" borderId="27" xfId="0" applyFont="1" applyFill="1" applyBorder="1" applyAlignment="1">
      <alignment horizontal="left" wrapText="1"/>
    </xf>
    <xf numFmtId="0" fontId="25" fillId="0" borderId="0" xfId="0" applyFont="1" applyFill="1" applyAlignment="1">
      <alignment horizontal="center" wrapText="1"/>
    </xf>
    <xf numFmtId="49" fontId="39" fillId="8" borderId="24" xfId="289" applyNumberFormat="1" applyFont="1" applyAlignment="1">
      <alignment horizontal="center" vertical="center" wrapText="1"/>
    </xf>
    <xf numFmtId="0" fontId="26" fillId="8" borderId="24" xfId="289" applyFont="1" applyAlignment="1">
      <alignment horizontal="center" vertical="center" wrapText="1"/>
    </xf>
    <xf numFmtId="49" fontId="39" fillId="8" borderId="24" xfId="289" applyNumberFormat="1" applyFont="1" applyAlignment="1">
      <alignment horizontal="center" vertical="top" wrapText="1"/>
    </xf>
    <xf numFmtId="0" fontId="28" fillId="8" borderId="24" xfId="289" applyFont="1" applyAlignment="1">
      <alignment horizontal="center" vertical="center" wrapText="1"/>
    </xf>
    <xf numFmtId="0" fontId="0" fillId="0" borderId="0" xfId="0" applyFill="1" applyAlignment="1">
      <alignment vertical="center" textRotation="90" wrapText="1"/>
    </xf>
    <xf numFmtId="0" fontId="29" fillId="8" borderId="24" xfId="289" applyFont="1" applyAlignment="1">
      <alignment horizontal="center" vertical="center" wrapText="1"/>
    </xf>
    <xf numFmtId="0" fontId="40" fillId="8" borderId="24" xfId="289" applyFont="1" applyAlignment="1">
      <alignment horizontal="center" vertical="top" wrapText="1"/>
    </xf>
    <xf numFmtId="0" fontId="40" fillId="8" borderId="24" xfId="289" applyFont="1" applyAlignment="1">
      <alignment horizontal="center" vertical="center" wrapText="1"/>
    </xf>
    <xf numFmtId="0" fontId="34" fillId="8" borderId="24" xfId="289" applyFont="1" applyAlignment="1">
      <alignment horizontal="center" vertical="center" wrapText="1"/>
    </xf>
    <xf numFmtId="0" fontId="78" fillId="8" borderId="24" xfId="289" applyFont="1" applyAlignment="1">
      <alignment horizontal="center" vertical="center" wrapText="1"/>
    </xf>
    <xf numFmtId="0" fontId="21" fillId="0" borderId="0" xfId="0" applyFont="1" applyBorder="1" applyAlignment="1">
      <alignment horizontal="center" wrapText="1"/>
    </xf>
    <xf numFmtId="0" fontId="21" fillId="0" borderId="6" xfId="0" applyFont="1" applyBorder="1" applyAlignment="1">
      <alignment horizontal="center" wrapText="1"/>
    </xf>
    <xf numFmtId="0" fontId="12" fillId="0" borderId="0" xfId="0" applyFont="1" applyFill="1" applyAlignment="1">
      <alignment wrapText="1"/>
    </xf>
    <xf numFmtId="0" fontId="0" fillId="2" borderId="0" xfId="0" applyFill="1" applyAlignment="1">
      <alignment horizontal="center" vertical="center" wrapText="1"/>
    </xf>
    <xf numFmtId="0" fontId="6" fillId="8" borderId="24" xfId="289" applyFont="1" applyAlignment="1">
      <alignment horizontal="center" vertical="center" wrapText="1"/>
    </xf>
    <xf numFmtId="0" fontId="6" fillId="8" borderId="24" xfId="289" applyFont="1" applyAlignment="1">
      <alignment horizontal="center" vertical="top" wrapText="1"/>
    </xf>
    <xf numFmtId="0" fontId="26" fillId="8" borderId="24" xfId="289" applyFont="1" applyAlignment="1">
      <alignment horizontal="center" vertical="top"/>
    </xf>
    <xf numFmtId="0" fontId="84" fillId="8" borderId="24" xfId="289" applyFont="1" applyAlignment="1">
      <alignment horizontal="center" vertical="center" wrapText="1"/>
    </xf>
    <xf numFmtId="0" fontId="66" fillId="0" borderId="0" xfId="288" applyNumberFormat="1" applyFont="1" applyAlignment="1">
      <alignment horizontal="center"/>
    </xf>
    <xf numFmtId="0" fontId="67" fillId="8" borderId="24" xfId="289" applyNumberFormat="1" applyFont="1" applyAlignment="1">
      <alignment horizontal="center" vertical="top" wrapText="1"/>
    </xf>
    <xf numFmtId="0" fontId="6" fillId="8" borderId="24" xfId="289" applyFont="1" applyAlignment="1">
      <alignment horizontal="center" vertical="top"/>
    </xf>
    <xf numFmtId="0" fontId="44" fillId="0" borderId="0" xfId="0" applyFont="1" applyFill="1" applyAlignment="1">
      <alignment horizontal="left" vertical="top" wrapText="1"/>
    </xf>
    <xf numFmtId="0" fontId="45" fillId="0" borderId="0" xfId="0" applyFont="1" applyFill="1" applyAlignment="1">
      <alignment horizontal="left" vertical="top" wrapText="1"/>
    </xf>
    <xf numFmtId="0" fontId="28" fillId="0" borderId="0" xfId="0" applyFont="1" applyFill="1" applyAlignment="1">
      <alignment wrapText="1"/>
    </xf>
    <xf numFmtId="0" fontId="19" fillId="2" borderId="0" xfId="0" applyFont="1" applyFill="1" applyAlignment="1">
      <alignment horizontal="center" vertical="center" wrapText="1"/>
    </xf>
    <xf numFmtId="0" fontId="39" fillId="8" borderId="24" xfId="289" applyFont="1" applyAlignment="1">
      <alignment horizontal="center" vertical="top" wrapText="1"/>
    </xf>
    <xf numFmtId="0" fontId="26" fillId="0" borderId="0" xfId="0" applyFont="1" applyFill="1" applyAlignment="1">
      <alignment horizontal="left" vertical="top" wrapText="1"/>
    </xf>
    <xf numFmtId="0" fontId="28" fillId="8" borderId="24" xfId="289" applyFont="1" applyAlignment="1">
      <alignment horizontal="center" vertical="center" wrapText="1" readingOrder="1"/>
    </xf>
  </cellXfs>
  <cellStyles count="290">
    <cellStyle name="Comma" xfId="1" builtinId="3"/>
    <cellStyle name="Comma 2" xfId="277"/>
    <cellStyle name="Comma 2 2" xfId="286"/>
    <cellStyle name="Comma 3" xfId="285"/>
    <cellStyle name="Explanatory Text" xfId="57" builtinId="53"/>
    <cellStyle name="Explanatory Text 2" xfId="28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87" builtinId="8"/>
    <cellStyle name="Neutral" xfId="275" builtinId="28"/>
    <cellStyle name="Normal" xfId="0" builtinId="0"/>
    <cellStyle name="Normal 13" xfId="4"/>
    <cellStyle name="Normal 2" xfId="3"/>
    <cellStyle name="Normal 2 2" xfId="5"/>
    <cellStyle name="Normal 2 3" xfId="278"/>
    <cellStyle name="Normal 2 4" xfId="279"/>
    <cellStyle name="Normal 2 5" xfId="280"/>
    <cellStyle name="Normal 3" xfId="40"/>
    <cellStyle name="Normal 4" xfId="276"/>
    <cellStyle name="Normal 5" xfId="282"/>
    <cellStyle name="Normal 6" xfId="288"/>
    <cellStyle name="Normal_Countries-All data" xfId="160"/>
    <cellStyle name="Note" xfId="289" builtinId="10"/>
    <cellStyle name="Percent" xfId="2" builtinId="5"/>
    <cellStyle name="Percent 2" xfId="281"/>
    <cellStyle name="Percent 3" xfId="28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color rgb="FFFF5050"/>
      <color rgb="FF42672A"/>
      <color rgb="FF7B9B6B"/>
      <color rgb="FF659E41"/>
      <color rgb="FF71B049"/>
      <color rgb="FF639A40"/>
      <color rgb="FFFFCCFF"/>
      <color rgb="FF96969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4.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5.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6.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7.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8.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9.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0.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1.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3.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9.xml"/><Relationship Id="rId1" Type="http://schemas.microsoft.com/office/2011/relationships/chartStyle" Target="style29.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0.xml"/><Relationship Id="rId1" Type="http://schemas.microsoft.com/office/2011/relationships/chartStyle" Target="style30.xml"/></Relationships>
</file>

<file path=xl/charts/_rels/chart36.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7.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33.xml"/><Relationship Id="rId1" Type="http://schemas.microsoft.com/office/2011/relationships/chartStyle" Target="style33.xml"/></Relationships>
</file>

<file path=xl/charts/_rels/chart39.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2.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3.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5.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6.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7.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8.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9.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1.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2.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3.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total people</a:t>
            </a:r>
            <a:r>
              <a:rPr lang="en-US" baseline="0"/>
              <a:t> living with HIV who know their status, are on ART, and are virally suppressed, by region, 2016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90-90-90'!$C$44</c:f>
              <c:strCache>
                <c:ptCount val="1"/>
                <c:pt idx="0">
                  <c:v>Global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90-90-90'!$D$43:$F$43</c:f>
              <c:strCache>
                <c:ptCount val="3"/>
                <c:pt idx="0">
                  <c:v>Percentage who know their status</c:v>
                </c:pt>
                <c:pt idx="1">
                  <c:v>Percentage who are on ART</c:v>
                </c:pt>
                <c:pt idx="2">
                  <c:v>Percentage who are on ART and virally suppressed</c:v>
                </c:pt>
              </c:strCache>
            </c:strRef>
          </c:cat>
          <c:val>
            <c:numRef>
              <c:f>'1 90-90-90'!$D$44:$F$44</c:f>
              <c:numCache>
                <c:formatCode>0%</c:formatCode>
                <c:ptCount val="3"/>
                <c:pt idx="0">
                  <c:v>0.7</c:v>
                </c:pt>
                <c:pt idx="1">
                  <c:v>0.53</c:v>
                </c:pt>
                <c:pt idx="2">
                  <c:v>0.44</c:v>
                </c:pt>
              </c:numCache>
            </c:numRef>
          </c:val>
          <c:extLst>
            <c:ext xmlns:c16="http://schemas.microsoft.com/office/drawing/2014/chart" uri="{C3380CC4-5D6E-409C-BE32-E72D297353CC}">
              <c16:uniqueId val="{00000000-105D-4B90-984B-0D0CE06066B3}"/>
            </c:ext>
          </c:extLst>
        </c:ser>
        <c:ser>
          <c:idx val="1"/>
          <c:order val="1"/>
          <c:tx>
            <c:strRef>
              <c:f>'1 90-90-90'!$C$45</c:f>
              <c:strCache>
                <c:ptCount val="1"/>
                <c:pt idx="0">
                  <c:v>Sub-Saharan Africa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90-90-90'!$D$43:$F$43</c:f>
              <c:strCache>
                <c:ptCount val="3"/>
                <c:pt idx="0">
                  <c:v>Percentage who know their status</c:v>
                </c:pt>
                <c:pt idx="1">
                  <c:v>Percentage who are on ART</c:v>
                </c:pt>
                <c:pt idx="2">
                  <c:v>Percentage who are on ART and virally suppressed</c:v>
                </c:pt>
              </c:strCache>
            </c:strRef>
          </c:cat>
          <c:val>
            <c:numRef>
              <c:f>'1 90-90-90'!$D$45:$F$45</c:f>
              <c:numCache>
                <c:formatCode>0%</c:formatCode>
                <c:ptCount val="3"/>
                <c:pt idx="0">
                  <c:v>0.68</c:v>
                </c:pt>
                <c:pt idx="1">
                  <c:v>0.54</c:v>
                </c:pt>
                <c:pt idx="2">
                  <c:v>0.44</c:v>
                </c:pt>
              </c:numCache>
            </c:numRef>
          </c:val>
          <c:extLst>
            <c:ext xmlns:c16="http://schemas.microsoft.com/office/drawing/2014/chart" uri="{C3380CC4-5D6E-409C-BE32-E72D297353CC}">
              <c16:uniqueId val="{00000001-105D-4B90-984B-0D0CE06066B3}"/>
            </c:ext>
          </c:extLst>
        </c:ser>
        <c:ser>
          <c:idx val="2"/>
          <c:order val="2"/>
          <c:tx>
            <c:strRef>
              <c:f>'1 90-90-90'!$C$46</c:f>
              <c:strCache>
                <c:ptCount val="1"/>
                <c:pt idx="0">
                  <c:v>West and Central Africa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90-90-90'!$D$43:$F$43</c:f>
              <c:strCache>
                <c:ptCount val="3"/>
                <c:pt idx="0">
                  <c:v>Percentage who know their status</c:v>
                </c:pt>
                <c:pt idx="1">
                  <c:v>Percentage who are on ART</c:v>
                </c:pt>
                <c:pt idx="2">
                  <c:v>Percentage who are on ART and virally suppressed</c:v>
                </c:pt>
              </c:strCache>
            </c:strRef>
          </c:cat>
          <c:val>
            <c:numRef>
              <c:f>'1 90-90-90'!$D$46:$F$46</c:f>
              <c:numCache>
                <c:formatCode>0%</c:formatCode>
                <c:ptCount val="3"/>
                <c:pt idx="0">
                  <c:v>0.41441292875989444</c:v>
                </c:pt>
                <c:pt idx="1">
                  <c:v>0.34218337730870713</c:v>
                </c:pt>
                <c:pt idx="2">
                  <c:v>0.24967018469656993</c:v>
                </c:pt>
              </c:numCache>
            </c:numRef>
          </c:val>
          <c:extLst>
            <c:ext xmlns:c16="http://schemas.microsoft.com/office/drawing/2014/chart" uri="{C3380CC4-5D6E-409C-BE32-E72D297353CC}">
              <c16:uniqueId val="{00000002-105D-4B90-984B-0D0CE06066B3}"/>
            </c:ext>
          </c:extLst>
        </c:ser>
        <c:dLbls>
          <c:dLblPos val="outEnd"/>
          <c:showLegendKey val="0"/>
          <c:showVal val="1"/>
          <c:showCatName val="0"/>
          <c:showSerName val="0"/>
          <c:showPercent val="0"/>
          <c:showBubbleSize val="0"/>
        </c:dLbls>
        <c:gapWidth val="219"/>
        <c:overlap val="-27"/>
        <c:axId val="260121487"/>
        <c:axId val="1883766063"/>
      </c:barChart>
      <c:catAx>
        <c:axId val="26012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766063"/>
        <c:crosses val="autoZero"/>
        <c:auto val="1"/>
        <c:lblAlgn val="ctr"/>
        <c:lblOffset val="100"/>
        <c:noMultiLvlLbl val="0"/>
      </c:catAx>
      <c:valAx>
        <c:axId val="188376606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1214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a:t>
            </a:r>
            <a:r>
              <a:rPr lang="en-US" sz="1600" b="1" i="0" u="none" strike="noStrike" cap="none" normalizeH="0" baseline="0">
                <a:effectLst/>
              </a:rPr>
              <a:t>West and Central Africa</a:t>
            </a:r>
            <a:r>
              <a:rPr lang="en-US" baseline="0"/>
              <a:t>, 2010-2016</a:t>
            </a:r>
            <a:endParaRPr lang="en-US"/>
          </a:p>
        </c:rich>
      </c:tx>
      <c:overlay val="0"/>
      <c:spPr>
        <a:noFill/>
        <a:ln>
          <a:noFill/>
        </a:ln>
        <a:effectLst/>
      </c:spPr>
    </c:title>
    <c:autoTitleDeleted val="0"/>
    <c:plotArea>
      <c:layout>
        <c:manualLayout>
          <c:layoutTarget val="inner"/>
          <c:xMode val="edge"/>
          <c:yMode val="edge"/>
          <c:x val="2.8426866564395002E-2"/>
          <c:y val="0.132945905091887"/>
          <c:w val="0.96963063210848699"/>
          <c:h val="0.58289240599147696"/>
        </c:manualLayout>
      </c:layout>
      <c:barChart>
        <c:barDir val="col"/>
        <c:grouping val="stacked"/>
        <c:varyColors val="0"/>
        <c:ser>
          <c:idx val="0"/>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7F2D-4179-BBC8-D65FE70FC2CE}"/>
              </c:ext>
            </c:extLst>
          </c:dPt>
          <c:dPt>
            <c:idx val="6"/>
            <c:invertIfNegative val="0"/>
            <c:bubble3D val="0"/>
            <c:spPr>
              <a:solidFill>
                <a:schemeClr val="accent4"/>
              </a:solidFill>
              <a:ln>
                <a:noFill/>
              </a:ln>
              <a:effectLst/>
            </c:spPr>
            <c:extLst>
              <c:ext xmlns:c16="http://schemas.microsoft.com/office/drawing/2014/chart" uri="{C3380CC4-5D6E-409C-BE32-E72D297353CC}">
                <c16:uniqueId val="{00000003-7F2D-4179-BBC8-D65FE70FC2CE}"/>
              </c:ext>
            </c:extLst>
          </c:dPt>
          <c:dPt>
            <c:idx val="7"/>
            <c:invertIfNegative val="0"/>
            <c:bubble3D val="0"/>
            <c:spPr>
              <a:solidFill>
                <a:srgbClr val="FFC000"/>
              </a:solidFill>
              <a:ln>
                <a:noFill/>
              </a:ln>
              <a:effectLst/>
            </c:spPr>
            <c:extLst>
              <c:ext xmlns:c16="http://schemas.microsoft.com/office/drawing/2014/chart" uri="{C3380CC4-5D6E-409C-BE32-E72D297353CC}">
                <c16:uniqueId val="{00000005-7F2D-4179-BBC8-D65FE70FC2CE}"/>
              </c:ext>
            </c:extLst>
          </c:dPt>
          <c:dPt>
            <c:idx val="8"/>
            <c:invertIfNegative val="0"/>
            <c:bubble3D val="0"/>
            <c:spPr>
              <a:solidFill>
                <a:srgbClr val="FFC000"/>
              </a:solidFill>
              <a:ln>
                <a:noFill/>
              </a:ln>
              <a:effectLst/>
            </c:spPr>
            <c:extLst>
              <c:ext xmlns:c16="http://schemas.microsoft.com/office/drawing/2014/chart" uri="{C3380CC4-5D6E-409C-BE32-E72D297353CC}">
                <c16:uniqueId val="{00000007-7F2D-4179-BBC8-D65FE70FC2CE}"/>
              </c:ext>
            </c:extLst>
          </c:dPt>
          <c:dPt>
            <c:idx val="9"/>
            <c:invertIfNegative val="0"/>
            <c:bubble3D val="0"/>
            <c:spPr>
              <a:solidFill>
                <a:srgbClr val="FFC000"/>
              </a:solidFill>
              <a:ln>
                <a:noFill/>
              </a:ln>
              <a:effectLst/>
            </c:spPr>
            <c:extLst>
              <c:ext xmlns:c16="http://schemas.microsoft.com/office/drawing/2014/chart" uri="{C3380CC4-5D6E-409C-BE32-E72D297353CC}">
                <c16:uniqueId val="{00000009-7F2D-4179-BBC8-D65FE70FC2CE}"/>
              </c:ext>
            </c:extLst>
          </c:dPt>
          <c:dPt>
            <c:idx val="10"/>
            <c:invertIfNegative val="0"/>
            <c:bubble3D val="0"/>
            <c:spPr>
              <a:solidFill>
                <a:srgbClr val="FFC000"/>
              </a:solidFill>
              <a:ln>
                <a:noFill/>
              </a:ln>
              <a:effectLst/>
            </c:spPr>
            <c:extLst>
              <c:ext xmlns:c16="http://schemas.microsoft.com/office/drawing/2014/chart" uri="{C3380CC4-5D6E-409C-BE32-E72D297353CC}">
                <c16:uniqueId val="{0000000B-7F2D-4179-BBC8-D65FE70FC2CE}"/>
              </c:ext>
            </c:extLst>
          </c:dPt>
          <c:dPt>
            <c:idx val="11"/>
            <c:invertIfNegative val="0"/>
            <c:bubble3D val="0"/>
            <c:spPr>
              <a:solidFill>
                <a:srgbClr val="FFC000"/>
              </a:solidFill>
              <a:ln>
                <a:noFill/>
              </a:ln>
              <a:effectLst/>
            </c:spPr>
            <c:extLst>
              <c:ext xmlns:c16="http://schemas.microsoft.com/office/drawing/2014/chart" uri="{C3380CC4-5D6E-409C-BE32-E72D297353CC}">
                <c16:uniqueId val="{0000000D-7F2D-4179-BBC8-D65FE70FC2CE}"/>
              </c:ext>
            </c:extLst>
          </c:dPt>
          <c:dPt>
            <c:idx val="12"/>
            <c:invertIfNegative val="0"/>
            <c:bubble3D val="0"/>
            <c:spPr>
              <a:solidFill>
                <a:srgbClr val="FFC000"/>
              </a:solidFill>
              <a:ln>
                <a:noFill/>
              </a:ln>
              <a:effectLst/>
            </c:spPr>
            <c:extLst>
              <c:ext xmlns:c16="http://schemas.microsoft.com/office/drawing/2014/chart" uri="{C3380CC4-5D6E-409C-BE32-E72D297353CC}">
                <c16:uniqueId val="{0000000F-7F2D-4179-BBC8-D65FE70FC2CE}"/>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11-7F2D-4179-BBC8-D65FE70FC2CE}"/>
              </c:ext>
            </c:extLst>
          </c:dPt>
          <c:dPt>
            <c:idx val="14"/>
            <c:invertIfNegative val="0"/>
            <c:bubble3D val="0"/>
            <c:spPr>
              <a:solidFill>
                <a:srgbClr val="70AD47"/>
              </a:solidFill>
              <a:ln>
                <a:noFill/>
              </a:ln>
              <a:effectLst/>
            </c:spPr>
            <c:extLst>
              <c:ext xmlns:c16="http://schemas.microsoft.com/office/drawing/2014/chart" uri="{C3380CC4-5D6E-409C-BE32-E72D297353CC}">
                <c16:uniqueId val="{00000013-7F2D-4179-BBC8-D65FE70FC2CE}"/>
              </c:ext>
            </c:extLst>
          </c:dPt>
          <c:dPt>
            <c:idx val="15"/>
            <c:invertIfNegative val="0"/>
            <c:bubble3D val="0"/>
            <c:spPr>
              <a:solidFill>
                <a:srgbClr val="70AD47"/>
              </a:solidFill>
              <a:ln>
                <a:noFill/>
              </a:ln>
              <a:effectLst/>
            </c:spPr>
            <c:extLst>
              <c:ext xmlns:c16="http://schemas.microsoft.com/office/drawing/2014/chart" uri="{C3380CC4-5D6E-409C-BE32-E72D297353CC}">
                <c16:uniqueId val="{00000015-7F2D-4179-BBC8-D65FE70FC2CE}"/>
              </c:ext>
            </c:extLst>
          </c:dPt>
          <c:dPt>
            <c:idx val="16"/>
            <c:invertIfNegative val="0"/>
            <c:bubble3D val="0"/>
            <c:spPr>
              <a:solidFill>
                <a:srgbClr val="70AD47"/>
              </a:solidFill>
              <a:ln>
                <a:noFill/>
              </a:ln>
              <a:effectLst/>
            </c:spPr>
            <c:extLst>
              <c:ext xmlns:c16="http://schemas.microsoft.com/office/drawing/2014/chart" uri="{C3380CC4-5D6E-409C-BE32-E72D297353CC}">
                <c16:uniqueId val="{00000017-7F2D-4179-BBC8-D65FE70FC2CE}"/>
              </c:ext>
            </c:extLst>
          </c:dPt>
          <c:dPt>
            <c:idx val="17"/>
            <c:invertIfNegative val="0"/>
            <c:bubble3D val="0"/>
            <c:spPr>
              <a:solidFill>
                <a:srgbClr val="70AD47"/>
              </a:solidFill>
              <a:ln>
                <a:noFill/>
              </a:ln>
              <a:effectLst/>
            </c:spPr>
            <c:extLst>
              <c:ext xmlns:c16="http://schemas.microsoft.com/office/drawing/2014/chart" uri="{C3380CC4-5D6E-409C-BE32-E72D297353CC}">
                <c16:uniqueId val="{00000019-7F2D-4179-BBC8-D65FE70FC2CE}"/>
              </c:ext>
            </c:extLst>
          </c:dPt>
          <c:dPt>
            <c:idx val="18"/>
            <c:invertIfNegative val="0"/>
            <c:bubble3D val="0"/>
            <c:spPr>
              <a:solidFill>
                <a:srgbClr val="70AD47"/>
              </a:solidFill>
              <a:ln>
                <a:noFill/>
              </a:ln>
              <a:effectLst/>
            </c:spPr>
            <c:extLst>
              <c:ext xmlns:c16="http://schemas.microsoft.com/office/drawing/2014/chart" uri="{C3380CC4-5D6E-409C-BE32-E72D297353CC}">
                <c16:uniqueId val="{0000001B-7F2D-4179-BBC8-D65FE70FC2CE}"/>
              </c:ext>
            </c:extLst>
          </c:dPt>
          <c:dPt>
            <c:idx val="19"/>
            <c:invertIfNegative val="0"/>
            <c:bubble3D val="0"/>
            <c:spPr>
              <a:solidFill>
                <a:srgbClr val="70AD47"/>
              </a:solidFill>
              <a:ln>
                <a:noFill/>
              </a:ln>
              <a:effectLst/>
            </c:spPr>
            <c:extLst>
              <c:ext xmlns:c16="http://schemas.microsoft.com/office/drawing/2014/chart" uri="{C3380CC4-5D6E-409C-BE32-E72D297353CC}">
                <c16:uniqueId val="{0000001D-7F2D-4179-BBC8-D65FE70FC2CE}"/>
              </c:ext>
            </c:extLst>
          </c:dPt>
          <c:dPt>
            <c:idx val="20"/>
            <c:invertIfNegative val="0"/>
            <c:bubble3D val="0"/>
            <c:spPr>
              <a:solidFill>
                <a:srgbClr val="70AD47"/>
              </a:solidFill>
              <a:ln>
                <a:noFill/>
              </a:ln>
              <a:effectLst/>
            </c:spPr>
            <c:extLst>
              <c:ext xmlns:c16="http://schemas.microsoft.com/office/drawing/2014/chart" uri="{C3380CC4-5D6E-409C-BE32-E72D297353CC}">
                <c16:uniqueId val="{0000001F-7F2D-4179-BBC8-D65FE70FC2CE}"/>
              </c:ext>
            </c:extLst>
          </c:dPt>
          <c:dPt>
            <c:idx val="21"/>
            <c:invertIfNegative val="0"/>
            <c:bubble3D val="0"/>
            <c:spPr>
              <a:solidFill>
                <a:srgbClr val="70AD47"/>
              </a:solidFill>
              <a:ln>
                <a:noFill/>
              </a:ln>
              <a:effectLst/>
            </c:spPr>
            <c:extLst>
              <c:ext xmlns:c16="http://schemas.microsoft.com/office/drawing/2014/chart" uri="{C3380CC4-5D6E-409C-BE32-E72D297353CC}">
                <c16:uniqueId val="{00000021-7F2D-4179-BBC8-D65FE70FC2CE}"/>
              </c:ext>
            </c:extLst>
          </c:dPt>
          <c:dPt>
            <c:idx val="22"/>
            <c:invertIfNegative val="0"/>
            <c:bubble3D val="0"/>
            <c:spPr>
              <a:solidFill>
                <a:srgbClr val="70AD47"/>
              </a:solidFill>
              <a:ln>
                <a:noFill/>
              </a:ln>
              <a:effectLst/>
            </c:spPr>
            <c:extLst>
              <c:ext xmlns:c16="http://schemas.microsoft.com/office/drawing/2014/chart" uri="{C3380CC4-5D6E-409C-BE32-E72D297353CC}">
                <c16:uniqueId val="{00000023-7F2D-4179-BBC8-D65FE70FC2CE}"/>
              </c:ext>
            </c:extLst>
          </c:dPt>
          <c:dLbls>
            <c:dLbl>
              <c:idx val="0"/>
              <c:tx>
                <c:rich>
                  <a:bodyPr/>
                  <a:lstStyle/>
                  <a:p>
                    <a:r>
                      <a:rPr lang="en-US"/>
                      <a:t>+16%</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2D-4179-BBC8-D65FE70FC2CE}"/>
                </c:ext>
              </c:extLst>
            </c:dLbl>
            <c:dLbl>
              <c:idx val="1"/>
              <c:layout>
                <c:manualLayout>
                  <c:x val="1.89565996193604E-3"/>
                  <c:y val="3.62674278773464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F2D-4179-BBC8-D65FE70FC2CE}"/>
                </c:ext>
              </c:extLst>
            </c:dLbl>
            <c:dLbl>
              <c:idx val="17"/>
              <c:dLblPos val="inEnd"/>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7F2D-4179-BBC8-D65FE70FC2CE}"/>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'9 Infections Reduction_0-14'!$A$41:$A$63</c:f>
              <c:strCache>
                <c:ptCount val="23"/>
                <c:pt idx="0">
                  <c:v>Congo</c:v>
                </c:pt>
                <c:pt idx="1">
                  <c:v>Mali</c:v>
                </c:pt>
                <c:pt idx="2">
                  <c:v>Nigeria</c:v>
                </c:pt>
                <c:pt idx="3">
                  <c:v>Niger</c:v>
                </c:pt>
                <c:pt idx="4">
                  <c:v>Guinea</c:v>
                </c:pt>
                <c:pt idx="5">
                  <c:v>Gambia</c:v>
                </c:pt>
                <c:pt idx="6">
                  <c:v>Mauritania</c:v>
                </c:pt>
                <c:pt idx="7">
                  <c:v>Côte d’Ivoire</c:v>
                </c:pt>
                <c:pt idx="8">
                  <c:v>Cameroon</c:v>
                </c:pt>
                <c:pt idx="9">
                  <c:v>Liberia</c:v>
                </c:pt>
                <c:pt idx="10">
                  <c:v>Ghana</c:v>
                </c:pt>
                <c:pt idx="11">
                  <c:v>Senegal</c:v>
                </c:pt>
                <c:pt idx="12">
                  <c:v>Chad</c:v>
                </c:pt>
                <c:pt idx="13">
                  <c:v>Equatorial Guinea</c:v>
                </c:pt>
                <c:pt idx="14">
                  <c:v>Benin</c:v>
                </c:pt>
                <c:pt idx="15">
                  <c:v>Central African Republic</c:v>
                </c:pt>
                <c:pt idx="16">
                  <c:v>Sierra Leone</c:v>
                </c:pt>
                <c:pt idx="17">
                  <c:v>Burkina Faso</c:v>
                </c:pt>
                <c:pt idx="18">
                  <c:v>Democratic Republic of the Congo</c:v>
                </c:pt>
                <c:pt idx="19">
                  <c:v>Gabon</c:v>
                </c:pt>
                <c:pt idx="20">
                  <c:v>Togo</c:v>
                </c:pt>
                <c:pt idx="21">
                  <c:v>Cape Verde</c:v>
                </c:pt>
                <c:pt idx="22">
                  <c:v>Guinea-Bissau</c:v>
                </c:pt>
              </c:strCache>
            </c:strRef>
          </c:cat>
          <c:val>
            <c:numRef>
              <c:f>'9 Infections Reduction_0-14'!$D$41:$D$63</c:f>
              <c:numCache>
                <c:formatCode>0%</c:formatCode>
                <c:ptCount val="23"/>
                <c:pt idx="0">
                  <c:v>0.15600790132131487</c:v>
                </c:pt>
                <c:pt idx="1">
                  <c:v>-0.14301150960708872</c:v>
                </c:pt>
                <c:pt idx="2">
                  <c:v>-0.16430285862334479</c:v>
                </c:pt>
                <c:pt idx="3">
                  <c:v>-0.18834627328017056</c:v>
                </c:pt>
                <c:pt idx="4">
                  <c:v>-0.21612967969100558</c:v>
                </c:pt>
                <c:pt idx="5">
                  <c:v>-0.25076208643856102</c:v>
                </c:pt>
                <c:pt idx="6">
                  <c:v>-0.36642045948843766</c:v>
                </c:pt>
                <c:pt idx="7">
                  <c:v>-0.4051493375830974</c:v>
                </c:pt>
                <c:pt idx="8">
                  <c:v>-0.43597863627970862</c:v>
                </c:pt>
                <c:pt idx="9">
                  <c:v>-0.44375228506777215</c:v>
                </c:pt>
                <c:pt idx="10">
                  <c:v>-0.4573880731725406</c:v>
                </c:pt>
                <c:pt idx="11">
                  <c:v>-0.47749865010391135</c:v>
                </c:pt>
                <c:pt idx="12">
                  <c:v>-0.49313023754230451</c:v>
                </c:pt>
                <c:pt idx="13">
                  <c:v>-0.56573613125563793</c:v>
                </c:pt>
                <c:pt idx="14">
                  <c:v>-0.58887012653348569</c:v>
                </c:pt>
                <c:pt idx="15">
                  <c:v>-0.59456019997502985</c:v>
                </c:pt>
                <c:pt idx="16">
                  <c:v>-0.59502991449305731</c:v>
                </c:pt>
                <c:pt idx="17">
                  <c:v>-0.61904547437524615</c:v>
                </c:pt>
                <c:pt idx="18">
                  <c:v>-0.64053608440854726</c:v>
                </c:pt>
                <c:pt idx="19">
                  <c:v>-0.66155526386057484</c:v>
                </c:pt>
                <c:pt idx="20">
                  <c:v>-0.66732271536760202</c:v>
                </c:pt>
                <c:pt idx="21">
                  <c:v>-0.69452020868173459</c:v>
                </c:pt>
                <c:pt idx="22">
                  <c:v>-0.73156453908059271</c:v>
                </c:pt>
              </c:numCache>
            </c:numRef>
          </c:val>
          <c:extLst>
            <c:ext xmlns:c16="http://schemas.microsoft.com/office/drawing/2014/chart" uri="{C3380CC4-5D6E-409C-BE32-E72D297353CC}">
              <c16:uniqueId val="{00000025-7F2D-4179-BBC8-D65FE70FC2CE}"/>
            </c:ext>
          </c:extLst>
        </c:ser>
        <c:dLbls>
          <c:showLegendKey val="0"/>
          <c:showVal val="0"/>
          <c:showCatName val="0"/>
          <c:showSerName val="0"/>
          <c:showPercent val="0"/>
          <c:showBubbleSize val="0"/>
        </c:dLbls>
        <c:gapWidth val="25"/>
        <c:overlap val="100"/>
        <c:axId val="232052712"/>
        <c:axId val="232053496"/>
      </c:barChart>
      <c:catAx>
        <c:axId val="23205271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232053496"/>
        <c:crosses val="autoZero"/>
        <c:auto val="1"/>
        <c:lblAlgn val="ctr"/>
        <c:lblOffset val="100"/>
        <c:noMultiLvlLbl val="0"/>
      </c:catAx>
      <c:valAx>
        <c:axId val="232053496"/>
        <c:scaling>
          <c:orientation val="minMax"/>
          <c:max val="0.2"/>
          <c:min val="-0.9"/>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232052712"/>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rot="-5400000" vert="horz"/>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a:t>
            </a:r>
            <a:r>
              <a:rPr lang="en-US" baseline="0"/>
              <a:t> to pregnant women living with HIV who become vertically infected with HIV (m</a:t>
            </a:r>
            <a:r>
              <a:rPr lang="en-US"/>
              <a:t>other-to-child transmission rate), West</a:t>
            </a:r>
            <a:r>
              <a:rPr lang="en-US" baseline="0"/>
              <a:t> and Central Africa</a:t>
            </a:r>
            <a:r>
              <a:rPr lang="en-US"/>
              <a:t>, 2010-2016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'8 MTCT Rate_trend'!$A$34</c:f>
              <c:strCache>
                <c:ptCount val="1"/>
                <c:pt idx="0">
                  <c:v>Final mother-to-child transmission rate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'8 MTCT Rate_trend'!$B$33:$H$33</c:f>
              <c:numCache>
                <c:formatCode>General</c:formatCode>
                <c:ptCount val="7"/>
                <c:pt idx="0">
                  <c:v>2010</c:v>
                </c:pt>
                <c:pt idx="1">
                  <c:v>2011</c:v>
                </c:pt>
                <c:pt idx="2">
                  <c:v>2012</c:v>
                </c:pt>
                <c:pt idx="3">
                  <c:v>2013</c:v>
                </c:pt>
                <c:pt idx="4">
                  <c:v>2014</c:v>
                </c:pt>
                <c:pt idx="5">
                  <c:v>2015</c:v>
                </c:pt>
                <c:pt idx="6">
                  <c:v>2016</c:v>
                </c:pt>
              </c:numCache>
            </c:numRef>
          </c:cat>
          <c:val>
            <c:numRef>
              <c:f>'8 MTCT Rate_trend'!$B$34:$H$34</c:f>
              <c:numCache>
                <c:formatCode>0%</c:formatCode>
                <c:ptCount val="7"/>
                <c:pt idx="0">
                  <c:v>0.25655194732337083</c:v>
                </c:pt>
                <c:pt idx="1">
                  <c:v>0.25037076512634615</c:v>
                </c:pt>
                <c:pt idx="2">
                  <c:v>0.23928442164268074</c:v>
                </c:pt>
                <c:pt idx="3">
                  <c:v>0.21939930463080504</c:v>
                </c:pt>
                <c:pt idx="4">
                  <c:v>0.20517315311140905</c:v>
                </c:pt>
                <c:pt idx="5">
                  <c:v>0.19605137453633303</c:v>
                </c:pt>
                <c:pt idx="6">
                  <c:v>0.18237188164634885</c:v>
                </c:pt>
              </c:numCache>
            </c:numRef>
          </c:val>
          <c:extLst>
            <c:ext xmlns:c16="http://schemas.microsoft.com/office/drawing/2014/chart" uri="{C3380CC4-5D6E-409C-BE32-E72D297353CC}">
              <c16:uniqueId val="{00000000-CFE7-4965-8E3E-7B096CFDF6CA}"/>
            </c:ext>
          </c:extLst>
        </c:ser>
        <c:ser>
          <c:idx val="0"/>
          <c:order val="1"/>
          <c:tx>
            <c:strRef>
              <c:f>'8 MTCT Rate_trend'!$A$35</c:f>
              <c:strCache>
                <c:ptCount val="1"/>
                <c:pt idx="0">
                  <c:v>Perinatal mother-to-child transmission rate (within 6 weeks of birth)</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'8 MTCT Rate_trend'!$B$33:$H$33</c:f>
              <c:numCache>
                <c:formatCode>General</c:formatCode>
                <c:ptCount val="7"/>
                <c:pt idx="0">
                  <c:v>2010</c:v>
                </c:pt>
                <c:pt idx="1">
                  <c:v>2011</c:v>
                </c:pt>
                <c:pt idx="2">
                  <c:v>2012</c:v>
                </c:pt>
                <c:pt idx="3">
                  <c:v>2013</c:v>
                </c:pt>
                <c:pt idx="4">
                  <c:v>2014</c:v>
                </c:pt>
                <c:pt idx="5">
                  <c:v>2015</c:v>
                </c:pt>
                <c:pt idx="6">
                  <c:v>2016</c:v>
                </c:pt>
              </c:numCache>
            </c:numRef>
          </c:cat>
          <c:val>
            <c:numRef>
              <c:f>'8 MTCT Rate_trend'!$B$35:$H$35</c:f>
              <c:numCache>
                <c:formatCode>0%</c:formatCode>
                <c:ptCount val="7"/>
                <c:pt idx="0">
                  <c:v>0.15249770345161923</c:v>
                </c:pt>
                <c:pt idx="1">
                  <c:v>0.1462556977461022</c:v>
                </c:pt>
                <c:pt idx="2">
                  <c:v>0.13827702868746039</c:v>
                </c:pt>
                <c:pt idx="3">
                  <c:v>0.12214926182737298</c:v>
                </c:pt>
                <c:pt idx="4">
                  <c:v>0.11187750674295882</c:v>
                </c:pt>
                <c:pt idx="5">
                  <c:v>0.1095131693898324</c:v>
                </c:pt>
                <c:pt idx="6">
                  <c:v>0.10615132016714783</c:v>
                </c:pt>
              </c:numCache>
            </c:numRef>
          </c:val>
          <c:extLst>
            <c:ext xmlns:c16="http://schemas.microsoft.com/office/drawing/2014/chart" uri="{C3380CC4-5D6E-409C-BE32-E72D297353CC}">
              <c16:uniqueId val="{00000001-CFE7-4965-8E3E-7B096CFDF6CA}"/>
            </c:ext>
          </c:extLst>
        </c:ser>
        <c:dLbls>
          <c:showLegendKey val="0"/>
          <c:showVal val="0"/>
          <c:showCatName val="0"/>
          <c:showSerName val="0"/>
          <c:showPercent val="0"/>
          <c:showBubbleSize val="0"/>
        </c:dLbls>
        <c:gapWidth val="40"/>
        <c:overlap val="80"/>
        <c:axId val="230237184"/>
        <c:axId val="232053104"/>
      </c:barChart>
      <c:catAx>
        <c:axId val="2302371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2053104"/>
        <c:crosses val="autoZero"/>
        <c:auto val="1"/>
        <c:lblAlgn val="ctr"/>
        <c:lblOffset val="100"/>
        <c:noMultiLvlLbl val="0"/>
      </c:catAx>
      <c:valAx>
        <c:axId val="2320531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23718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 number of new HIV infections among children (0-14 years), distributed by postnatal</a:t>
            </a:r>
            <a:r>
              <a:rPr lang="en-US" baseline="0"/>
              <a:t> and perinatal infection,</a:t>
            </a:r>
            <a:r>
              <a:rPr lang="en-US"/>
              <a:t> West and Central</a:t>
            </a:r>
            <a:r>
              <a:rPr lang="en-US" baseline="0"/>
              <a:t> </a:t>
            </a:r>
            <a:r>
              <a:rPr lang="en-US"/>
              <a:t>Africa, 2010 and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'9 MTCT Rate_summary'!$A$33</c:f>
              <c:strCache>
                <c:ptCount val="1"/>
                <c:pt idx="0">
                  <c:v>Perinatal HIV infections (within 6 weeks of birth)</c:v>
                </c:pt>
              </c:strCache>
            </c:strRef>
          </c:tx>
          <c:spPr>
            <a:solidFill>
              <a:schemeClr val="accent4">
                <a:shade val="76000"/>
              </a:schemeClr>
            </a:solidFill>
            <a:ln>
              <a:noFill/>
            </a:ln>
            <a:effectLst/>
          </c:spPr>
          <c:invertIfNegative val="0"/>
          <c:dLbls>
            <c:dLbl>
              <c:idx val="0"/>
              <c:tx>
                <c:rich>
                  <a:bodyPr/>
                  <a:lstStyle/>
                  <a:p>
                    <a:fld id="{96765E05-7FB2-4940-AAED-5BE92601603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9EA-460F-B12B-3B36734C1786}"/>
                </c:ext>
              </c:extLst>
            </c:dLbl>
            <c:dLbl>
              <c:idx val="1"/>
              <c:tx>
                <c:rich>
                  <a:bodyPr/>
                  <a:lstStyle/>
                  <a:p>
                    <a:fld id="{7B8C8E7E-5AD4-427D-B76B-C2289BF4F01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9EA-460F-B12B-3B36734C17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'9 MTCT Rate_summary'!$B$32:$C$32</c:f>
              <c:numCache>
                <c:formatCode>@</c:formatCode>
                <c:ptCount val="2"/>
                <c:pt idx="0">
                  <c:v>2010</c:v>
                </c:pt>
                <c:pt idx="1">
                  <c:v>2016</c:v>
                </c:pt>
              </c:numCache>
            </c:numRef>
          </c:cat>
          <c:val>
            <c:numRef>
              <c:f>'9 MTCT Rate_summary'!$B$33:$C$33</c:f>
              <c:numCache>
                <c:formatCode>_(* #,##0_);_(* \(#,##0\);_(* "-"??_);_(@_)</c:formatCode>
                <c:ptCount val="2"/>
                <c:pt idx="0">
                  <c:v>52545.153462736052</c:v>
                </c:pt>
                <c:pt idx="1">
                  <c:v>34949.224998787839</c:v>
                </c:pt>
              </c:numCache>
            </c:numRef>
          </c:val>
          <c:extLst>
            <c:ext xmlns:c15="http://schemas.microsoft.com/office/drawing/2012/chart" uri="{02D57815-91ED-43cb-92C2-25804820EDAC}">
              <c15:datalabelsRange>
                <c15:f>'9 MTCT Rate_summary'!$B$35:$C$35</c15:f>
                <c15:dlblRangeCache>
                  <c:ptCount val="2"/>
                  <c:pt idx="0">
                    <c:v>59%</c:v>
                  </c:pt>
                  <c:pt idx="1">
                    <c:v>58%</c:v>
                  </c:pt>
                </c15:dlblRangeCache>
              </c15:datalabelsRange>
            </c:ext>
            <c:ext xmlns:c16="http://schemas.microsoft.com/office/drawing/2014/chart" uri="{C3380CC4-5D6E-409C-BE32-E72D297353CC}">
              <c16:uniqueId val="{00000000-29EA-460F-B12B-3B36734C1786}"/>
            </c:ext>
          </c:extLst>
        </c:ser>
        <c:ser>
          <c:idx val="1"/>
          <c:order val="1"/>
          <c:tx>
            <c:strRef>
              <c:f>'9 MTCT Rate_summary'!$A$34</c:f>
              <c:strCache>
                <c:ptCount val="1"/>
                <c:pt idx="0">
                  <c:v>Postnatal HIV infections (beyond 6 weeks after birth)</c:v>
                </c:pt>
              </c:strCache>
            </c:strRef>
          </c:tx>
          <c:spPr>
            <a:solidFill>
              <a:schemeClr val="accent4">
                <a:tint val="77000"/>
              </a:schemeClr>
            </a:solidFill>
            <a:ln>
              <a:noFill/>
            </a:ln>
            <a:effectLst/>
          </c:spPr>
          <c:invertIfNegative val="0"/>
          <c:dLbls>
            <c:dLbl>
              <c:idx val="0"/>
              <c:tx>
                <c:rich>
                  <a:bodyPr/>
                  <a:lstStyle/>
                  <a:p>
                    <a:fld id="{3A59225D-90CA-45BD-B59F-05A6170133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9EA-460F-B12B-3B36734C1786}"/>
                </c:ext>
              </c:extLst>
            </c:dLbl>
            <c:dLbl>
              <c:idx val="1"/>
              <c:tx>
                <c:rich>
                  <a:bodyPr/>
                  <a:lstStyle/>
                  <a:p>
                    <a:fld id="{8444D414-0A79-4BAB-ADD1-0DFB90DF6C4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9EA-460F-B12B-3B36734C17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'9 MTCT Rate_summary'!$B$32:$C$32</c:f>
              <c:numCache>
                <c:formatCode>@</c:formatCode>
                <c:ptCount val="2"/>
                <c:pt idx="0">
                  <c:v>2010</c:v>
                </c:pt>
                <c:pt idx="1">
                  <c:v>2016</c:v>
                </c:pt>
              </c:numCache>
            </c:numRef>
          </c:cat>
          <c:val>
            <c:numRef>
              <c:f>'9 MTCT Rate_summary'!$B$34:$C$34</c:f>
              <c:numCache>
                <c:formatCode>_(* #,##0_);_(* \(#,##0\);_(* "-"??_);_(@_)</c:formatCode>
                <c:ptCount val="2"/>
                <c:pt idx="0">
                  <c:v>35853.301977263953</c:v>
                </c:pt>
                <c:pt idx="1">
                  <c:v>25094.832061212161</c:v>
                </c:pt>
              </c:numCache>
            </c:numRef>
          </c:val>
          <c:extLst>
            <c:ext xmlns:c15="http://schemas.microsoft.com/office/drawing/2012/chart" uri="{02D57815-91ED-43cb-92C2-25804820EDAC}">
              <c15:datalabelsRange>
                <c15:f>'9 MTCT Rate_summary'!$B$36:$C$36</c15:f>
                <c15:dlblRangeCache>
                  <c:ptCount val="2"/>
                  <c:pt idx="0">
                    <c:v>41%</c:v>
                  </c:pt>
                  <c:pt idx="1">
                    <c:v>42%</c:v>
                  </c:pt>
                </c15:dlblRangeCache>
              </c15:datalabelsRange>
            </c:ext>
            <c:ext xmlns:c16="http://schemas.microsoft.com/office/drawing/2014/chart" uri="{C3380CC4-5D6E-409C-BE32-E72D297353CC}">
              <c16:uniqueId val="{00000001-29EA-460F-B12B-3B36734C1786}"/>
            </c:ext>
          </c:extLst>
        </c:ser>
        <c:dLbls>
          <c:dLblPos val="ctr"/>
          <c:showLegendKey val="0"/>
          <c:showVal val="1"/>
          <c:showCatName val="0"/>
          <c:showSerName val="0"/>
          <c:showPercent val="0"/>
          <c:showBubbleSize val="0"/>
        </c:dLbls>
        <c:gapWidth val="150"/>
        <c:overlap val="100"/>
        <c:axId val="1789227120"/>
        <c:axId val="1786903920"/>
      </c:barChart>
      <c:catAx>
        <c:axId val="178922712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6903920"/>
        <c:crosses val="autoZero"/>
        <c:auto val="1"/>
        <c:lblAlgn val="ctr"/>
        <c:lblOffset val="100"/>
        <c:noMultiLvlLbl val="0"/>
      </c:catAx>
      <c:valAx>
        <c:axId val="1786903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9227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children</a:t>
            </a:r>
            <a:r>
              <a:rPr lang="en-US" sz="1600" baseline="0"/>
              <a:t> </a:t>
            </a:r>
            <a:r>
              <a:rPr lang="en-US" sz="1600"/>
              <a:t>aged 0–14 living with HIV,</a:t>
            </a:r>
            <a:r>
              <a:rPr lang="en-US" sz="1600" baseline="0"/>
              <a:t> by UNICEF regions</a:t>
            </a:r>
            <a:r>
              <a:rPr lang="en-US" sz="1600"/>
              <a:t>,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69460539035531"/>
          <c:y val="0.33696364310261345"/>
          <c:w val="0.49412732358534267"/>
          <c:h val="0.62795342775285912"/>
        </c:manualLayout>
      </c:layout>
      <c:pieChart>
        <c:varyColors val="1"/>
        <c:ser>
          <c:idx val="0"/>
          <c:order val="0"/>
          <c:tx>
            <c:strRef>
              <c:f>'10 HIV Pop_0-14_Reg'!$B$39</c:f>
              <c:strCache>
                <c:ptCount val="1"/>
                <c:pt idx="0">
                  <c:v>Value</c:v>
                </c:pt>
              </c:strCache>
            </c:strRef>
          </c:tx>
          <c:dPt>
            <c:idx val="0"/>
            <c:bubble3D val="0"/>
            <c:spPr>
              <a:solidFill>
                <a:schemeClr val="accent6"/>
              </a:solidFill>
              <a:ln>
                <a:noFill/>
              </a:ln>
              <a:effectLst/>
            </c:spPr>
            <c:extLst>
              <c:ext xmlns:c16="http://schemas.microsoft.com/office/drawing/2014/chart" uri="{C3380CC4-5D6E-409C-BE32-E72D297353CC}">
                <c16:uniqueId val="{00000001-2A5D-41A6-A128-9ED892B9B314}"/>
              </c:ext>
            </c:extLst>
          </c:dPt>
          <c:dPt>
            <c:idx val="1"/>
            <c:bubble3D val="0"/>
            <c:spPr>
              <a:solidFill>
                <a:schemeClr val="accent5"/>
              </a:solidFill>
              <a:ln>
                <a:noFill/>
              </a:ln>
              <a:effectLst/>
            </c:spPr>
            <c:extLst>
              <c:ext xmlns:c16="http://schemas.microsoft.com/office/drawing/2014/chart" uri="{C3380CC4-5D6E-409C-BE32-E72D297353CC}">
                <c16:uniqueId val="{00000003-2A5D-41A6-A128-9ED892B9B314}"/>
              </c:ext>
            </c:extLst>
          </c:dPt>
          <c:dPt>
            <c:idx val="2"/>
            <c:bubble3D val="0"/>
            <c:spPr>
              <a:solidFill>
                <a:schemeClr val="accent4"/>
              </a:solidFill>
              <a:ln>
                <a:noFill/>
              </a:ln>
              <a:effectLst/>
            </c:spPr>
            <c:extLst>
              <c:ext xmlns:c16="http://schemas.microsoft.com/office/drawing/2014/chart" uri="{C3380CC4-5D6E-409C-BE32-E72D297353CC}">
                <c16:uniqueId val="{00000005-2A5D-41A6-A128-9ED892B9B314}"/>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2A5D-41A6-A128-9ED892B9B314}"/>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09-2A5D-41A6-A128-9ED892B9B314}"/>
              </c:ext>
            </c:extLst>
          </c:dPt>
          <c:dPt>
            <c:idx val="5"/>
            <c:bubble3D val="0"/>
            <c:spPr>
              <a:solidFill>
                <a:schemeClr val="accent4">
                  <a:lumMod val="60000"/>
                </a:schemeClr>
              </a:solidFill>
              <a:ln>
                <a:noFill/>
              </a:ln>
              <a:effectLst/>
            </c:spPr>
            <c:extLst>
              <c:ext xmlns:c16="http://schemas.microsoft.com/office/drawing/2014/chart" uri="{C3380CC4-5D6E-409C-BE32-E72D297353CC}">
                <c16:uniqueId val="{0000000B-2A5D-41A6-A128-9ED892B9B314}"/>
              </c:ext>
            </c:extLst>
          </c:dPt>
          <c:dPt>
            <c:idx val="6"/>
            <c:bubble3D val="0"/>
            <c:spPr>
              <a:solidFill>
                <a:schemeClr val="accent6">
                  <a:lumMod val="80000"/>
                  <a:lumOff val="20000"/>
                </a:schemeClr>
              </a:solidFill>
              <a:ln>
                <a:noFill/>
              </a:ln>
              <a:effectLst/>
            </c:spPr>
            <c:extLst>
              <c:ext xmlns:c16="http://schemas.microsoft.com/office/drawing/2014/chart" uri="{C3380CC4-5D6E-409C-BE32-E72D297353CC}">
                <c16:uniqueId val="{0000000D-2A5D-41A6-A128-9ED892B9B314}"/>
              </c:ext>
            </c:extLst>
          </c:dPt>
          <c:dPt>
            <c:idx val="7"/>
            <c:bubble3D val="0"/>
            <c:spPr>
              <a:solidFill>
                <a:schemeClr val="accent5">
                  <a:lumMod val="80000"/>
                  <a:lumOff val="20000"/>
                </a:schemeClr>
              </a:solidFill>
              <a:ln>
                <a:noFill/>
              </a:ln>
              <a:effectLst/>
            </c:spPr>
            <c:extLst>
              <c:ext xmlns:c16="http://schemas.microsoft.com/office/drawing/2014/chart" uri="{C3380CC4-5D6E-409C-BE32-E72D297353CC}">
                <c16:uniqueId val="{0000000F-2A5D-41A6-A128-9ED892B9B314}"/>
              </c:ext>
            </c:extLst>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10-2A5D-41A6-A128-9ED892B9B314}"/>
              </c:ext>
            </c:extLst>
          </c:dPt>
          <c:dLbls>
            <c:dLbl>
              <c:idx val="0"/>
              <c:tx>
                <c:rich>
                  <a:bodyPr/>
                  <a:lstStyle/>
                  <a:p>
                    <a:r>
                      <a:rPr lang="en-US"/>
                      <a:t>Eastern and Southern Africa
 1,400,000 
63%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2A5D-41A6-A128-9ED892B9B314}"/>
                </c:ext>
              </c:extLst>
            </c:dLbl>
            <c:dLbl>
              <c:idx val="1"/>
              <c:tx>
                <c:rich>
                  <a:bodyPr/>
                  <a:lstStyle/>
                  <a:p>
                    <a:r>
                      <a:rPr lang="en-US"/>
                      <a:t>Western and Central Africa
 540,000
25%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2A5D-41A6-A128-9ED892B9B314}"/>
                </c:ext>
              </c:extLst>
            </c:dLbl>
            <c:dLbl>
              <c:idx val="2"/>
              <c:layout>
                <c:manualLayout>
                  <c:x val="-0.148331107868509"/>
                  <c:y val="9.0392537665266101E-2"/>
                </c:manualLayout>
              </c:layout>
              <c:tx>
                <c:rich>
                  <a:bodyPr/>
                  <a:lstStyle/>
                  <a:p>
                    <a:r>
                      <a:rPr lang="en-US"/>
                      <a:t>South Asia
 140,000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2A5D-41A6-A128-9ED892B9B314}"/>
                </c:ext>
              </c:extLst>
            </c:dLbl>
            <c:dLbl>
              <c:idx val="3"/>
              <c:layout>
                <c:manualLayout>
                  <c:x val="-0.20596208909201"/>
                  <c:y val="2.9934378291604801E-3"/>
                </c:manualLayout>
              </c:layout>
              <c:tx>
                <c:rich>
                  <a:bodyPr/>
                  <a:lstStyle/>
                  <a:p>
                    <a:r>
                      <a:rPr lang="en-US"/>
                      <a:t>East Asia and the Pacific
 48,000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2A5D-41A6-A128-9ED892B9B314}"/>
                </c:ext>
              </c:extLst>
            </c:dLbl>
            <c:dLbl>
              <c:idx val="4"/>
              <c:tx>
                <c:rich>
                  <a:bodyPr/>
                  <a:lstStyle/>
                  <a:p>
                    <a:r>
                      <a:rPr lang="en-US"/>
                      <a:t>Latin America and the Caribbean
 34,000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2A5D-41A6-A128-9ED892B9B314}"/>
                </c:ext>
              </c:extLst>
            </c:dLbl>
            <c:dLbl>
              <c:idx val="5"/>
              <c:tx>
                <c:rich>
                  <a:bodyPr/>
                  <a:lstStyle/>
                  <a:p>
                    <a:r>
                      <a:rPr lang="en-US"/>
                      <a:t>Eastern Europe and Central Asia
 ...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2A5D-41A6-A128-9ED892B9B314}"/>
                </c:ext>
              </c:extLst>
            </c:dLbl>
            <c:dLbl>
              <c:idx val="6"/>
              <c:tx>
                <c:rich>
                  <a:bodyPr/>
                  <a:lstStyle/>
                  <a:p>
                    <a:r>
                      <a:rPr lang="en-US"/>
                      <a:t>Middle East and North Africa
 3,000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2A5D-41A6-A128-9ED892B9B314}"/>
                </c:ext>
              </c:extLst>
            </c:dLbl>
            <c:dLbl>
              <c:idx val="7"/>
              <c:layout>
                <c:manualLayout>
                  <c:x val="0.31007171961896401"/>
                  <c:y val="-4.8998515584233002E-2"/>
                </c:manualLayout>
              </c:layout>
              <c:tx>
                <c:rich>
                  <a:bodyPr/>
                  <a:lstStyle/>
                  <a:p>
                    <a:r>
                      <a:rPr lang="en-US"/>
                      <a:t>North America
 ...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2A5D-41A6-A128-9ED892B9B314}"/>
                </c:ext>
              </c:extLst>
            </c:dLbl>
            <c:dLbl>
              <c:idx val="8"/>
              <c:layout>
                <c:manualLayout>
                  <c:x val="0.30581351731470396"/>
                  <c:y val="6.7445039785192493E-2"/>
                </c:manualLayout>
              </c:layout>
              <c:tx>
                <c:rich>
                  <a:bodyPr/>
                  <a:lstStyle/>
                  <a:p>
                    <a:r>
                      <a:rPr lang="en-US"/>
                      <a:t>Western Europe
 ...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2A5D-41A6-A128-9ED892B9B31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'10 HIV Pop_0-14_Reg'!$A$40:$A$48</c:f>
              <c:strCache>
                <c:ptCount val="9"/>
                <c:pt idx="0">
                  <c:v>Eastern and Southern Africa</c:v>
                </c:pt>
                <c:pt idx="1">
                  <c:v>West and Central Africa</c:v>
                </c:pt>
                <c:pt idx="2">
                  <c:v>South Asia</c:v>
                </c:pt>
                <c:pt idx="3">
                  <c:v>East Asia and the Pacific</c:v>
                </c:pt>
                <c:pt idx="4">
                  <c:v>Latin America and the Caribbean</c:v>
                </c:pt>
                <c:pt idx="5">
                  <c:v>Eastern Europe and Central Asia</c:v>
                </c:pt>
                <c:pt idx="6">
                  <c:v>Middle East and North Africa</c:v>
                </c:pt>
                <c:pt idx="7">
                  <c:v>North America</c:v>
                </c:pt>
                <c:pt idx="8">
                  <c:v>Western Europe</c:v>
                </c:pt>
              </c:strCache>
            </c:strRef>
          </c:cat>
          <c:val>
            <c:numRef>
              <c:f>'10 HIV Pop_0-14_Reg'!$B$40:$B$48</c:f>
              <c:numCache>
                <c:formatCode>_(* #,##0_);_(* \(#,##0\);_(* "-"??_);_(@_)</c:formatCode>
                <c:ptCount val="9"/>
                <c:pt idx="0">
                  <c:v>1360620.048</c:v>
                </c:pt>
                <c:pt idx="1">
                  <c:v>540276.40229999996</c:v>
                </c:pt>
                <c:pt idx="2">
                  <c:v>139566.75020000001</c:v>
                </c:pt>
                <c:pt idx="3">
                  <c:v>48059.768839999997</c:v>
                </c:pt>
                <c:pt idx="4">
                  <c:v>34432.89039</c:v>
                </c:pt>
                <c:pt idx="5">
                  <c:v>13508.37184</c:v>
                </c:pt>
                <c:pt idx="6">
                  <c:v>3007.3724900000002</c:v>
                </c:pt>
                <c:pt idx="7">
                  <c:v>1941.2556300000001</c:v>
                </c:pt>
                <c:pt idx="8">
                  <c:v>1505.2090900000001</c:v>
                </c:pt>
              </c:numCache>
            </c:numRef>
          </c:val>
          <c:extLst>
            <c:ext xmlns:c16="http://schemas.microsoft.com/office/drawing/2014/chart" uri="{C3380CC4-5D6E-409C-BE32-E72D297353CC}">
              <c16:uniqueId val="{00000011-2A5D-41A6-A128-9ED892B9B314}"/>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children aged 0–14 living with HIV,</a:t>
            </a:r>
            <a:r>
              <a:rPr lang="en-US" sz="1600" baseline="0"/>
              <a:t> West and Central Africa</a:t>
            </a:r>
            <a:r>
              <a:rPr lang="en-US" sz="1600"/>
              <a:t>,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425260556022699"/>
          <c:y val="0.240882489688789"/>
          <c:w val="0.64779768483876399"/>
          <c:h val="0.69461333705239803"/>
        </c:manualLayout>
      </c:layout>
      <c:pieChart>
        <c:varyColors val="1"/>
        <c:ser>
          <c:idx val="0"/>
          <c:order val="0"/>
          <c:tx>
            <c:strRef>
              <c:f>'11 HIV Pop_0-14_Country'!$B$39</c:f>
              <c:strCache>
                <c:ptCount val="1"/>
                <c:pt idx="0">
                  <c:v>Value</c:v>
                </c:pt>
              </c:strCache>
            </c:strRef>
          </c:tx>
          <c:dPt>
            <c:idx val="0"/>
            <c:bubble3D val="0"/>
            <c:spPr>
              <a:solidFill>
                <a:schemeClr val="accent2"/>
              </a:solidFill>
              <a:ln>
                <a:noFill/>
              </a:ln>
              <a:effectLst/>
            </c:spPr>
            <c:extLst>
              <c:ext xmlns:c16="http://schemas.microsoft.com/office/drawing/2014/chart" uri="{C3380CC4-5D6E-409C-BE32-E72D297353CC}">
                <c16:uniqueId val="{00000001-00B1-4C4F-8BFC-BA344D1C25C7}"/>
              </c:ext>
            </c:extLst>
          </c:dPt>
          <c:dPt>
            <c:idx val="1"/>
            <c:bubble3D val="0"/>
            <c:spPr>
              <a:solidFill>
                <a:schemeClr val="accent4"/>
              </a:solidFill>
              <a:ln>
                <a:noFill/>
              </a:ln>
              <a:effectLst/>
            </c:spPr>
            <c:extLst>
              <c:ext xmlns:c16="http://schemas.microsoft.com/office/drawing/2014/chart" uri="{C3380CC4-5D6E-409C-BE32-E72D297353CC}">
                <c16:uniqueId val="{00000003-00B1-4C4F-8BFC-BA344D1C25C7}"/>
              </c:ext>
            </c:extLst>
          </c:dPt>
          <c:dPt>
            <c:idx val="2"/>
            <c:bubble3D val="0"/>
            <c:spPr>
              <a:solidFill>
                <a:schemeClr val="accent6"/>
              </a:solidFill>
              <a:ln>
                <a:noFill/>
              </a:ln>
              <a:effectLst/>
            </c:spPr>
            <c:extLst>
              <c:ext xmlns:c16="http://schemas.microsoft.com/office/drawing/2014/chart" uri="{C3380CC4-5D6E-409C-BE32-E72D297353CC}">
                <c16:uniqueId val="{00000005-00B1-4C4F-8BFC-BA344D1C25C7}"/>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00B1-4C4F-8BFC-BA344D1C25C7}"/>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00B1-4C4F-8BFC-BA344D1C25C7}"/>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00B1-4C4F-8BFC-BA344D1C25C7}"/>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00B1-4C4F-8BFC-BA344D1C25C7}"/>
              </c:ext>
            </c:extLst>
          </c:dPt>
          <c:dPt>
            <c:idx val="7"/>
            <c:bubble3D val="0"/>
            <c:spPr>
              <a:solidFill>
                <a:schemeClr val="accent4">
                  <a:lumMod val="80000"/>
                  <a:lumOff val="20000"/>
                </a:schemeClr>
              </a:solidFill>
              <a:ln>
                <a:noFill/>
              </a:ln>
              <a:effectLst/>
            </c:spPr>
            <c:extLst>
              <c:ext xmlns:c16="http://schemas.microsoft.com/office/drawing/2014/chart" uri="{C3380CC4-5D6E-409C-BE32-E72D297353CC}">
                <c16:uniqueId val="{0000000F-00B1-4C4F-8BFC-BA344D1C25C7}"/>
              </c:ext>
            </c:extLst>
          </c:dPt>
          <c:dPt>
            <c:idx val="8"/>
            <c:bubble3D val="0"/>
            <c:spPr>
              <a:solidFill>
                <a:schemeClr val="accent6">
                  <a:lumMod val="80000"/>
                  <a:lumOff val="20000"/>
                </a:schemeClr>
              </a:solidFill>
              <a:ln>
                <a:noFill/>
              </a:ln>
              <a:effectLst/>
            </c:spPr>
            <c:extLst>
              <c:ext xmlns:c16="http://schemas.microsoft.com/office/drawing/2014/chart" uri="{C3380CC4-5D6E-409C-BE32-E72D297353CC}">
                <c16:uniqueId val="{00000011-00B1-4C4F-8BFC-BA344D1C25C7}"/>
              </c:ext>
            </c:extLst>
          </c:dPt>
          <c:dPt>
            <c:idx val="9"/>
            <c:bubble3D val="0"/>
            <c:spPr>
              <a:solidFill>
                <a:schemeClr val="accent2">
                  <a:lumMod val="80000"/>
                </a:schemeClr>
              </a:solidFill>
              <a:ln>
                <a:noFill/>
              </a:ln>
              <a:effectLst/>
            </c:spPr>
            <c:extLst>
              <c:ext xmlns:c16="http://schemas.microsoft.com/office/drawing/2014/chart" uri="{C3380CC4-5D6E-409C-BE32-E72D297353CC}">
                <c16:uniqueId val="{00000013-00B1-4C4F-8BFC-BA344D1C25C7}"/>
              </c:ext>
            </c:extLst>
          </c:dPt>
          <c:dPt>
            <c:idx val="10"/>
            <c:bubble3D val="0"/>
            <c:spPr>
              <a:solidFill>
                <a:schemeClr val="accent4">
                  <a:lumMod val="80000"/>
                </a:schemeClr>
              </a:solidFill>
              <a:ln>
                <a:noFill/>
              </a:ln>
              <a:effectLst/>
            </c:spPr>
            <c:extLst>
              <c:ext xmlns:c16="http://schemas.microsoft.com/office/drawing/2014/chart" uri="{C3380CC4-5D6E-409C-BE32-E72D297353CC}">
                <c16:uniqueId val="{00000015-00B1-4C4F-8BFC-BA344D1C25C7}"/>
              </c:ext>
            </c:extLst>
          </c:dPt>
          <c:dPt>
            <c:idx val="11"/>
            <c:bubble3D val="0"/>
            <c:spPr>
              <a:solidFill>
                <a:schemeClr val="accent6">
                  <a:lumMod val="80000"/>
                </a:schemeClr>
              </a:solidFill>
              <a:ln>
                <a:noFill/>
              </a:ln>
              <a:effectLst/>
            </c:spPr>
            <c:extLst>
              <c:ext xmlns:c16="http://schemas.microsoft.com/office/drawing/2014/chart" uri="{C3380CC4-5D6E-409C-BE32-E72D297353CC}">
                <c16:uniqueId val="{00000017-00B1-4C4F-8BFC-BA344D1C25C7}"/>
              </c:ext>
            </c:extLst>
          </c:dPt>
          <c:dPt>
            <c:idx val="12"/>
            <c:bubble3D val="0"/>
            <c:spPr>
              <a:solidFill>
                <a:schemeClr val="accent2">
                  <a:lumMod val="60000"/>
                  <a:lumOff val="40000"/>
                </a:schemeClr>
              </a:solidFill>
              <a:ln>
                <a:noFill/>
              </a:ln>
              <a:effectLst/>
            </c:spPr>
            <c:extLst>
              <c:ext xmlns:c16="http://schemas.microsoft.com/office/drawing/2014/chart" uri="{C3380CC4-5D6E-409C-BE32-E72D297353CC}">
                <c16:uniqueId val="{00000019-00B1-4C4F-8BFC-BA344D1C25C7}"/>
              </c:ext>
            </c:extLst>
          </c:dPt>
          <c:dPt>
            <c:idx val="13"/>
            <c:bubble3D val="0"/>
            <c:spPr>
              <a:solidFill>
                <a:schemeClr val="accent4">
                  <a:lumMod val="60000"/>
                  <a:lumOff val="40000"/>
                </a:schemeClr>
              </a:solidFill>
              <a:ln>
                <a:noFill/>
              </a:ln>
              <a:effectLst/>
            </c:spPr>
            <c:extLst>
              <c:ext xmlns:c16="http://schemas.microsoft.com/office/drawing/2014/chart" uri="{C3380CC4-5D6E-409C-BE32-E72D297353CC}">
                <c16:uniqueId val="{0000001B-00B1-4C4F-8BFC-BA344D1C25C7}"/>
              </c:ext>
            </c:extLst>
          </c:dPt>
          <c:dPt>
            <c:idx val="14"/>
            <c:bubble3D val="0"/>
            <c:spPr>
              <a:solidFill>
                <a:schemeClr val="accent6">
                  <a:lumMod val="60000"/>
                  <a:lumOff val="40000"/>
                </a:schemeClr>
              </a:solidFill>
              <a:ln>
                <a:noFill/>
              </a:ln>
              <a:effectLst/>
            </c:spPr>
            <c:extLst>
              <c:ext xmlns:c16="http://schemas.microsoft.com/office/drawing/2014/chart" uri="{C3380CC4-5D6E-409C-BE32-E72D297353CC}">
                <c16:uniqueId val="{0000001D-00B1-4C4F-8BFC-BA344D1C25C7}"/>
              </c:ext>
            </c:extLst>
          </c:dPt>
          <c:dPt>
            <c:idx val="15"/>
            <c:bubble3D val="0"/>
            <c:spPr>
              <a:solidFill>
                <a:schemeClr val="accent2">
                  <a:lumMod val="50000"/>
                </a:schemeClr>
              </a:solidFill>
              <a:ln>
                <a:noFill/>
              </a:ln>
              <a:effectLst/>
            </c:spPr>
            <c:extLst>
              <c:ext xmlns:c16="http://schemas.microsoft.com/office/drawing/2014/chart" uri="{C3380CC4-5D6E-409C-BE32-E72D297353CC}">
                <c16:uniqueId val="{0000001F-00B1-4C4F-8BFC-BA344D1C25C7}"/>
              </c:ext>
            </c:extLst>
          </c:dPt>
          <c:dPt>
            <c:idx val="16"/>
            <c:bubble3D val="0"/>
            <c:spPr>
              <a:solidFill>
                <a:schemeClr val="accent4">
                  <a:lumMod val="50000"/>
                </a:schemeClr>
              </a:solidFill>
              <a:ln>
                <a:noFill/>
              </a:ln>
              <a:effectLst/>
            </c:spPr>
            <c:extLst>
              <c:ext xmlns:c16="http://schemas.microsoft.com/office/drawing/2014/chart" uri="{C3380CC4-5D6E-409C-BE32-E72D297353CC}">
                <c16:uniqueId val="{00000021-00B1-4C4F-8BFC-BA344D1C25C7}"/>
              </c:ext>
            </c:extLst>
          </c:dPt>
          <c:dPt>
            <c:idx val="17"/>
            <c:bubble3D val="0"/>
            <c:spPr>
              <a:solidFill>
                <a:schemeClr val="accent6">
                  <a:lumMod val="50000"/>
                </a:schemeClr>
              </a:solidFill>
              <a:ln>
                <a:noFill/>
              </a:ln>
              <a:effectLst/>
            </c:spPr>
            <c:extLst>
              <c:ext xmlns:c16="http://schemas.microsoft.com/office/drawing/2014/chart" uri="{C3380CC4-5D6E-409C-BE32-E72D297353CC}">
                <c16:uniqueId val="{00000023-00B1-4C4F-8BFC-BA344D1C25C7}"/>
              </c:ext>
            </c:extLst>
          </c:dPt>
          <c:dPt>
            <c:idx val="18"/>
            <c:bubble3D val="0"/>
            <c:spPr>
              <a:solidFill>
                <a:schemeClr val="accent2">
                  <a:lumMod val="70000"/>
                  <a:lumOff val="30000"/>
                </a:schemeClr>
              </a:solidFill>
              <a:ln>
                <a:noFill/>
              </a:ln>
              <a:effectLst/>
            </c:spPr>
            <c:extLst>
              <c:ext xmlns:c16="http://schemas.microsoft.com/office/drawing/2014/chart" uri="{C3380CC4-5D6E-409C-BE32-E72D297353CC}">
                <c16:uniqueId val="{00000025-00B1-4C4F-8BFC-BA344D1C25C7}"/>
              </c:ext>
            </c:extLst>
          </c:dPt>
          <c:dPt>
            <c:idx val="19"/>
            <c:bubble3D val="0"/>
            <c:spPr>
              <a:solidFill>
                <a:schemeClr val="accent4">
                  <a:lumMod val="70000"/>
                  <a:lumOff val="30000"/>
                </a:schemeClr>
              </a:solidFill>
              <a:ln>
                <a:noFill/>
              </a:ln>
              <a:effectLst/>
            </c:spPr>
            <c:extLst>
              <c:ext xmlns:c16="http://schemas.microsoft.com/office/drawing/2014/chart" uri="{C3380CC4-5D6E-409C-BE32-E72D297353CC}">
                <c16:uniqueId val="{00000027-00B1-4C4F-8BFC-BA344D1C25C7}"/>
              </c:ext>
            </c:extLst>
          </c:dPt>
          <c:dPt>
            <c:idx val="20"/>
            <c:bubble3D val="0"/>
            <c:spPr>
              <a:solidFill>
                <a:schemeClr val="accent6">
                  <a:lumMod val="70000"/>
                  <a:lumOff val="30000"/>
                </a:schemeClr>
              </a:solidFill>
              <a:ln>
                <a:noFill/>
              </a:ln>
              <a:effectLst/>
            </c:spPr>
            <c:extLst>
              <c:ext xmlns:c16="http://schemas.microsoft.com/office/drawing/2014/chart" uri="{C3380CC4-5D6E-409C-BE32-E72D297353CC}">
                <c16:uniqueId val="{00000029-00B1-4C4F-8BFC-BA344D1C25C7}"/>
              </c:ext>
            </c:extLst>
          </c:dPt>
          <c:dPt>
            <c:idx val="21"/>
            <c:bubble3D val="0"/>
            <c:spPr>
              <a:solidFill>
                <a:schemeClr val="accent2">
                  <a:lumMod val="70000"/>
                </a:schemeClr>
              </a:solidFill>
              <a:ln>
                <a:noFill/>
              </a:ln>
              <a:effectLst/>
            </c:spPr>
            <c:extLst>
              <c:ext xmlns:c16="http://schemas.microsoft.com/office/drawing/2014/chart" uri="{C3380CC4-5D6E-409C-BE32-E72D297353CC}">
                <c16:uniqueId val="{0000002B-00B1-4C4F-8BFC-BA344D1C25C7}"/>
              </c:ext>
            </c:extLst>
          </c:dPt>
          <c:dPt>
            <c:idx val="22"/>
            <c:bubble3D val="0"/>
            <c:spPr>
              <a:solidFill>
                <a:schemeClr val="accent4">
                  <a:lumMod val="70000"/>
                </a:schemeClr>
              </a:solidFill>
              <a:ln>
                <a:noFill/>
              </a:ln>
              <a:effectLst/>
            </c:spPr>
            <c:extLst>
              <c:ext xmlns:c16="http://schemas.microsoft.com/office/drawing/2014/chart" uri="{C3380CC4-5D6E-409C-BE32-E72D297353CC}">
                <c16:uniqueId val="{0000002D-00B1-4C4F-8BFC-BA344D1C25C7}"/>
              </c:ext>
            </c:extLst>
          </c:dPt>
          <c:dLbls>
            <c:dLbl>
              <c:idx val="0"/>
              <c:tx>
                <c:rich>
                  <a:bodyPr/>
                  <a:lstStyle/>
                  <a:p>
                    <a:r>
                      <a:rPr lang="en-US"/>
                      <a:t>Nigeria
 270,000 
49%</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0B1-4C4F-8BFC-BA344D1C25C7}"/>
                </c:ext>
              </c:extLst>
            </c:dLbl>
            <c:dLbl>
              <c:idx val="1"/>
              <c:tx>
                <c:rich>
                  <a:bodyPr/>
                  <a:lstStyle/>
                  <a:p>
                    <a:r>
                      <a:rPr lang="en-US"/>
                      <a:t>Democratic Republic of the Congo
 48,000 
9%</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0B1-4C4F-8BFC-BA344D1C25C7}"/>
                </c:ext>
              </c:extLst>
            </c:dLbl>
            <c:dLbl>
              <c:idx val="2"/>
              <c:tx>
                <c:rich>
                  <a:bodyPr/>
                  <a:lstStyle/>
                  <a:p>
                    <a:r>
                      <a:rPr lang="en-US"/>
                      <a:t>Cameroon
 46,000
9%</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0B1-4C4F-8BFC-BA344D1C25C7}"/>
                </c:ext>
              </c:extLst>
            </c:dLbl>
            <c:dLbl>
              <c:idx val="3"/>
              <c:layout>
                <c:manualLayout>
                  <c:x val="0.116138355885126"/>
                  <c:y val="-3.9741282339707501E-2"/>
                </c:manualLayout>
              </c:layout>
              <c:tx>
                <c:rich>
                  <a:bodyPr/>
                  <a:lstStyle/>
                  <a:p>
                    <a:r>
                      <a:rPr lang="en-US"/>
                      <a:t>Cote dIvoire
 36,000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0B1-4C4F-8BFC-BA344D1C25C7}"/>
                </c:ext>
              </c:extLst>
            </c:dLbl>
            <c:dLbl>
              <c:idx val="4"/>
              <c:tx>
                <c:rich>
                  <a:bodyPr/>
                  <a:lstStyle/>
                  <a:p>
                    <a:r>
                      <a:rPr lang="en-US"/>
                      <a:t>Ghana
 32,000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0B1-4C4F-8BFC-BA344D1C25C7}"/>
                </c:ext>
              </c:extLst>
            </c:dLbl>
            <c:dLbl>
              <c:idx val="5"/>
              <c:layout>
                <c:manualLayout>
                  <c:x val="8.8968733277272408E-3"/>
                  <c:y val="3.2279115110611198E-2"/>
                </c:manualLayout>
              </c:layout>
              <c:tx>
                <c:rich>
                  <a:bodyPr/>
                  <a:lstStyle/>
                  <a:p>
                    <a:r>
                      <a:rPr lang="en-US"/>
                      <a:t>Mali
 14,000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0B1-4C4F-8BFC-BA344D1C25C7}"/>
                </c:ext>
              </c:extLst>
            </c:dLbl>
            <c:dLbl>
              <c:idx val="6"/>
              <c:tx>
                <c:rich>
                  <a:bodyPr/>
                  <a:lstStyle/>
                  <a:p>
                    <a:r>
                      <a:rPr lang="en-US"/>
                      <a:t>Togo
 12,000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0B1-4C4F-8BFC-BA344D1C25C7}"/>
                </c:ext>
              </c:extLst>
            </c:dLbl>
            <c:dLbl>
              <c:idx val="7"/>
              <c:tx>
                <c:rich>
                  <a:bodyPr/>
                  <a:lstStyle/>
                  <a:p>
                    <a:r>
                      <a:rPr lang="en-US"/>
                      <a:t>Chad
 11,000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00B1-4C4F-8BFC-BA344D1C25C7}"/>
                </c:ext>
              </c:extLst>
            </c:dLbl>
            <c:dLbl>
              <c:idx val="8"/>
              <c:layout>
                <c:manualLayout>
                  <c:x val="-4.5424661723109799E-2"/>
                  <c:y val="-6.5256842894638206E-2"/>
                </c:manualLayout>
              </c:layout>
              <c:tx>
                <c:rich>
                  <a:bodyPr/>
                  <a:lstStyle/>
                  <a:p>
                    <a:r>
                      <a:rPr lang="en-US"/>
                      <a:t>Burkina Faso
 10,000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0B1-4C4F-8BFC-BA344D1C25C7}"/>
                </c:ext>
              </c:extLst>
            </c:dLbl>
            <c:dLbl>
              <c:idx val="9"/>
              <c:tx>
                <c:rich>
                  <a:bodyPr/>
                  <a:lstStyle/>
                  <a:p>
                    <a:r>
                      <a:rPr lang="en-US"/>
                      <a:t>Guinea
 10,000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00B1-4C4F-8BFC-BA344D1C25C7}"/>
                </c:ext>
              </c:extLst>
            </c:dLbl>
            <c:dLbl>
              <c:idx val="10"/>
              <c:tx>
                <c:rich>
                  <a:bodyPr/>
                  <a:lstStyle/>
                  <a:p>
                    <a:r>
                      <a:rPr lang="en-US"/>
                      <a:t>Central African Republic
 9,200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0B1-4C4F-8BFC-BA344D1C25C7}"/>
                </c:ext>
              </c:extLst>
            </c:dLbl>
            <c:dLbl>
              <c:idx val="11"/>
              <c:tx>
                <c:rich>
                  <a:bodyPr/>
                  <a:lstStyle/>
                  <a:p>
                    <a:r>
                      <a:rPr lang="en-US"/>
                      <a:t>Benin
 6,300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00B1-4C4F-8BFC-BA344D1C25C7}"/>
                </c:ext>
              </c:extLst>
            </c:dLbl>
            <c:dLbl>
              <c:idx val="12"/>
              <c:tx>
                <c:rich>
                  <a:bodyPr/>
                  <a:lstStyle/>
                  <a:p>
                    <a:r>
                      <a:rPr lang="en-US"/>
                      <a:t>Congo
 6,000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00B1-4C4F-8BFC-BA344D1C25C7}"/>
                </c:ext>
              </c:extLst>
            </c:dLbl>
            <c:dLbl>
              <c:idx val="13"/>
              <c:tx>
                <c:rich>
                  <a:bodyPr/>
                  <a:lstStyle/>
                  <a:p>
                    <a:r>
                      <a:rPr lang="en-US"/>
                      <a:t>Niger
 5,800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B-00B1-4C4F-8BFC-BA344D1C25C7}"/>
                </c:ext>
              </c:extLst>
            </c:dLbl>
            <c:dLbl>
              <c:idx val="14"/>
              <c:layout>
                <c:manualLayout>
                  <c:x val="0.127910009428433"/>
                  <c:y val="6.9496812898387703E-3"/>
                </c:manualLayout>
              </c:layout>
              <c:tx>
                <c:rich>
                  <a:bodyPr/>
                  <a:lstStyle/>
                  <a:p>
                    <a:r>
                      <a:rPr lang="en-US"/>
                      <a:t>Countries with less than 5,000 children living with HIV
 26,000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D-00B1-4C4F-8BFC-BA344D1C25C7}"/>
                </c:ext>
              </c:extLst>
            </c:dLbl>
            <c:spPr>
              <a:noFill/>
              <a:ln>
                <a:noFill/>
              </a:ln>
              <a:effectLst/>
            </c:spPr>
            <c:txPr>
              <a:bodyPr rot="0" spcFirstLastPara="1" vertOverflow="ellipsis" vert="horz" wrap="square" anchor="ctr" anchorCtr="1"/>
              <a:lstStyle/>
              <a:p>
                <a:pPr>
                  <a:defRPr sz="1200" b="0" i="0" u="none" strike="noStrike" kern="1200" cap="small" baseline="0">
                    <a:solidFill>
                      <a:schemeClr val="bg2">
                        <a:lumMod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'11 HIV Pop_0-14_Country'!$A$40:$A$54</c:f>
              <c:strCache>
                <c:ptCount val="15"/>
                <c:pt idx="0">
                  <c:v>Nigeria</c:v>
                </c:pt>
                <c:pt idx="1">
                  <c:v>Democratic Republic of the Congo</c:v>
                </c:pt>
                <c:pt idx="2">
                  <c:v>Cameroon</c:v>
                </c:pt>
                <c:pt idx="3">
                  <c:v>Côte d’Ivoire</c:v>
                </c:pt>
                <c:pt idx="4">
                  <c:v>Ghana</c:v>
                </c:pt>
                <c:pt idx="5">
                  <c:v>Mali</c:v>
                </c:pt>
                <c:pt idx="6">
                  <c:v>Togo</c:v>
                </c:pt>
                <c:pt idx="7">
                  <c:v>Chad</c:v>
                </c:pt>
                <c:pt idx="8">
                  <c:v>Burkina Faso</c:v>
                </c:pt>
                <c:pt idx="9">
                  <c:v>Guinea</c:v>
                </c:pt>
                <c:pt idx="10">
                  <c:v>Central African Republic</c:v>
                </c:pt>
                <c:pt idx="11">
                  <c:v>Benin</c:v>
                </c:pt>
                <c:pt idx="12">
                  <c:v>Congo</c:v>
                </c:pt>
                <c:pt idx="13">
                  <c:v>Niger</c:v>
                </c:pt>
                <c:pt idx="14">
                  <c:v>Countries with less than 5,000 children living with HIV</c:v>
                </c:pt>
              </c:strCache>
            </c:strRef>
          </c:cat>
          <c:val>
            <c:numRef>
              <c:f>'11 HIV Pop_0-14_Country'!$B$40:$B$54</c:f>
              <c:numCache>
                <c:formatCode>_(* #,##0_);_(* \(#,##0\);_(* "-"??_);_(@_)</c:formatCode>
                <c:ptCount val="15"/>
                <c:pt idx="0">
                  <c:v>266609.55200999998</c:v>
                </c:pt>
                <c:pt idx="1">
                  <c:v>48193.360189999999</c:v>
                </c:pt>
                <c:pt idx="2">
                  <c:v>46230.238149999997</c:v>
                </c:pt>
                <c:pt idx="3">
                  <c:v>35939.076860000001</c:v>
                </c:pt>
                <c:pt idx="4">
                  <c:v>32034.510989999999</c:v>
                </c:pt>
                <c:pt idx="5">
                  <c:v>13594.939350000001</c:v>
                </c:pt>
                <c:pt idx="6">
                  <c:v>12391.285830000001</c:v>
                </c:pt>
                <c:pt idx="7">
                  <c:v>11237.221240000001</c:v>
                </c:pt>
                <c:pt idx="8">
                  <c:v>10406.089319999999</c:v>
                </c:pt>
                <c:pt idx="9">
                  <c:v>10133.241040000001</c:v>
                </c:pt>
                <c:pt idx="10">
                  <c:v>9226.8302999999996</c:v>
                </c:pt>
                <c:pt idx="11">
                  <c:v>6296.7207099999996</c:v>
                </c:pt>
                <c:pt idx="12">
                  <c:v>6047.7749999999996</c:v>
                </c:pt>
                <c:pt idx="13">
                  <c:v>5823.9633599999997</c:v>
                </c:pt>
                <c:pt idx="14">
                  <c:v>26111.597990000002</c:v>
                </c:pt>
              </c:numCache>
            </c:numRef>
          </c:val>
          <c:extLst>
            <c:ext xmlns:c16="http://schemas.microsoft.com/office/drawing/2014/chart" uri="{C3380CC4-5D6E-409C-BE32-E72D297353CC}">
              <c16:uniqueId val="{0000002E-00B1-4C4F-8BFC-BA344D1C25C7}"/>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0–14 years, by UNICEF regions,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19671282469"/>
          <c:y val="0.372544330315836"/>
          <c:w val="0.52836390623585805"/>
          <c:h val="0.56332907776299601"/>
        </c:manualLayout>
      </c:layout>
      <c:pieChart>
        <c:varyColors val="1"/>
        <c:ser>
          <c:idx val="0"/>
          <c:order val="0"/>
          <c:tx>
            <c:strRef>
              <c:f>'12 New Infections_0-14_Reg'!$B$38</c:f>
              <c:strCache>
                <c:ptCount val="1"/>
                <c:pt idx="0">
                  <c:v>Value</c:v>
                </c:pt>
              </c:strCache>
            </c:strRef>
          </c:tx>
          <c:dPt>
            <c:idx val="0"/>
            <c:bubble3D val="0"/>
            <c:spPr>
              <a:solidFill>
                <a:schemeClr val="accent6"/>
              </a:solidFill>
              <a:ln>
                <a:noFill/>
              </a:ln>
              <a:effectLst/>
            </c:spPr>
            <c:extLst>
              <c:ext xmlns:c16="http://schemas.microsoft.com/office/drawing/2014/chart" uri="{C3380CC4-5D6E-409C-BE32-E72D297353CC}">
                <c16:uniqueId val="{00000001-5DC0-499E-87BA-7871E30F13DF}"/>
              </c:ext>
            </c:extLst>
          </c:dPt>
          <c:dPt>
            <c:idx val="1"/>
            <c:bubble3D val="0"/>
            <c:spPr>
              <a:solidFill>
                <a:schemeClr val="accent5"/>
              </a:solidFill>
              <a:ln>
                <a:noFill/>
              </a:ln>
              <a:effectLst/>
            </c:spPr>
            <c:extLst>
              <c:ext xmlns:c16="http://schemas.microsoft.com/office/drawing/2014/chart" uri="{C3380CC4-5D6E-409C-BE32-E72D297353CC}">
                <c16:uniqueId val="{00000003-5DC0-499E-87BA-7871E30F13DF}"/>
              </c:ext>
            </c:extLst>
          </c:dPt>
          <c:dPt>
            <c:idx val="2"/>
            <c:bubble3D val="0"/>
            <c:spPr>
              <a:solidFill>
                <a:schemeClr val="accent4"/>
              </a:solidFill>
              <a:ln>
                <a:noFill/>
              </a:ln>
              <a:effectLst/>
            </c:spPr>
            <c:extLst>
              <c:ext xmlns:c16="http://schemas.microsoft.com/office/drawing/2014/chart" uri="{C3380CC4-5D6E-409C-BE32-E72D297353CC}">
                <c16:uniqueId val="{00000005-5DC0-499E-87BA-7871E30F13DF}"/>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5DC0-499E-87BA-7871E30F13DF}"/>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09-5DC0-499E-87BA-7871E30F13DF}"/>
              </c:ext>
            </c:extLst>
          </c:dPt>
          <c:dPt>
            <c:idx val="5"/>
            <c:bubble3D val="0"/>
            <c:spPr>
              <a:solidFill>
                <a:schemeClr val="accent4">
                  <a:lumMod val="60000"/>
                </a:schemeClr>
              </a:solidFill>
              <a:ln>
                <a:noFill/>
              </a:ln>
              <a:effectLst/>
            </c:spPr>
            <c:extLst>
              <c:ext xmlns:c16="http://schemas.microsoft.com/office/drawing/2014/chart" uri="{C3380CC4-5D6E-409C-BE32-E72D297353CC}">
                <c16:uniqueId val="{0000000B-5DC0-499E-87BA-7871E30F13DF}"/>
              </c:ext>
            </c:extLst>
          </c:dPt>
          <c:dPt>
            <c:idx val="6"/>
            <c:bubble3D val="0"/>
            <c:spPr>
              <a:solidFill>
                <a:schemeClr val="accent6">
                  <a:lumMod val="80000"/>
                  <a:lumOff val="20000"/>
                </a:schemeClr>
              </a:solidFill>
              <a:ln>
                <a:noFill/>
              </a:ln>
              <a:effectLst/>
            </c:spPr>
            <c:extLst>
              <c:ext xmlns:c16="http://schemas.microsoft.com/office/drawing/2014/chart" uri="{C3380CC4-5D6E-409C-BE32-E72D297353CC}">
                <c16:uniqueId val="{0000000D-5DC0-499E-87BA-7871E30F13DF}"/>
              </c:ext>
            </c:extLst>
          </c:dPt>
          <c:dPt>
            <c:idx val="7"/>
            <c:bubble3D val="0"/>
            <c:spPr>
              <a:solidFill>
                <a:schemeClr val="accent5">
                  <a:lumMod val="80000"/>
                  <a:lumOff val="20000"/>
                </a:schemeClr>
              </a:solidFill>
              <a:ln>
                <a:noFill/>
              </a:ln>
              <a:effectLst/>
            </c:spPr>
            <c:extLst>
              <c:ext xmlns:c16="http://schemas.microsoft.com/office/drawing/2014/chart" uri="{C3380CC4-5D6E-409C-BE32-E72D297353CC}">
                <c16:uniqueId val="{0000000F-5DC0-499E-87BA-7871E30F13DF}"/>
              </c:ext>
            </c:extLst>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10-5DC0-499E-87BA-7871E30F13DF}"/>
              </c:ext>
            </c:extLst>
          </c:dPt>
          <c:dLbls>
            <c:dLbl>
              <c:idx val="0"/>
              <c:tx>
                <c:rich>
                  <a:bodyPr/>
                  <a:lstStyle/>
                  <a:p>
                    <a:r>
                      <a:rPr lang="en-US"/>
                      <a:t>Eastern and Southern Africa
 79,000 
50%</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DC0-499E-87BA-7871E30F13DF}"/>
                </c:ext>
              </c:extLst>
            </c:dLbl>
            <c:dLbl>
              <c:idx val="1"/>
              <c:tx>
                <c:rich>
                  <a:bodyPr/>
                  <a:lstStyle/>
                  <a:p>
                    <a:r>
                      <a:rPr lang="en-US"/>
                      <a:t>Western and Central Africa
 60,000 
38%</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5DC0-499E-87BA-7871E30F13DF}"/>
                </c:ext>
              </c:extLst>
            </c:dLbl>
            <c:dLbl>
              <c:idx val="2"/>
              <c:layout>
                <c:manualLayout>
                  <c:x val="-9.5261379620365155E-2"/>
                  <c:y val="8.9829226060925818E-2"/>
                </c:manualLayout>
              </c:layout>
              <c:tx>
                <c:rich>
                  <a:bodyPr/>
                  <a:lstStyle/>
                  <a:p>
                    <a:r>
                      <a:rPr lang="en-US"/>
                      <a:t>South Asia
 10,000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5DC0-499E-87BA-7871E30F13DF}"/>
                </c:ext>
              </c:extLst>
            </c:dLbl>
            <c:dLbl>
              <c:idx val="3"/>
              <c:layout>
                <c:manualLayout>
                  <c:x val="-0.23629906758892708"/>
                  <c:y val="3.2327047817921499E-2"/>
                </c:manualLayout>
              </c:layout>
              <c:tx>
                <c:rich>
                  <a:bodyPr/>
                  <a:lstStyle/>
                  <a:p>
                    <a:r>
                      <a:rPr lang="en-US"/>
                      <a:t>East Asia and the Pacific
 5,100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DC0-499E-87BA-7871E30F13DF}"/>
                </c:ext>
              </c:extLst>
            </c:dLbl>
            <c:dLbl>
              <c:idx val="4"/>
              <c:layout>
                <c:manualLayout>
                  <c:x val="-0.26372645408274242"/>
                  <c:y val="-7.4983584085804258E-2"/>
                </c:manualLayout>
              </c:layout>
              <c:tx>
                <c:rich>
                  <a:bodyPr/>
                  <a:lstStyle/>
                  <a:p>
                    <a:r>
                      <a:rPr lang="en-US"/>
                      <a:t>Latin America and the Caribbean
 2,600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5DC0-499E-87BA-7871E30F13DF}"/>
                </c:ext>
              </c:extLst>
            </c:dLbl>
            <c:dLbl>
              <c:idx val="5"/>
              <c:tx>
                <c:rich>
                  <a:bodyPr/>
                  <a:lstStyle/>
                  <a:p>
                    <a:r>
                      <a:rPr lang="en-US"/>
                      <a:t>Eastern Europe and Central Asia
 ...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5DC0-499E-87BA-7871E30F13DF}"/>
                </c:ext>
              </c:extLst>
            </c:dLbl>
            <c:dLbl>
              <c:idx val="6"/>
              <c:tx>
                <c:rich>
                  <a:bodyPr/>
                  <a:lstStyle/>
                  <a:p>
                    <a:r>
                      <a:rPr lang="en-US"/>
                      <a:t>Middle East and North Africa
 &lt;500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5DC0-499E-87BA-7871E30F13DF}"/>
                </c:ext>
              </c:extLst>
            </c:dLbl>
            <c:dLbl>
              <c:idx val="7"/>
              <c:tx>
                <c:rich>
                  <a:bodyPr/>
                  <a:lstStyle/>
                  <a:p>
                    <a:r>
                      <a:rPr lang="en-US"/>
                      <a:t>North America
 ...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5DC0-499E-87BA-7871E30F13DF}"/>
                </c:ext>
              </c:extLst>
            </c:dLbl>
            <c:dLbl>
              <c:idx val="8"/>
              <c:layout>
                <c:manualLayout>
                  <c:x val="0.20233218775829817"/>
                  <c:y val="1.2629825548396208E-2"/>
                </c:manualLayout>
              </c:layout>
              <c:tx>
                <c:rich>
                  <a:bodyPr/>
                  <a:lstStyle/>
                  <a:p>
                    <a:r>
                      <a:rPr lang="en-US"/>
                      <a:t>Western Europe
 ...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5DC0-499E-87BA-7871E30F13D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'12 New Infections_0-14_Reg'!$A$39:$A$47</c:f>
              <c:strCache>
                <c:ptCount val="9"/>
                <c:pt idx="0">
                  <c:v>Eastern and Southern Africa</c:v>
                </c:pt>
                <c:pt idx="1">
                  <c:v>West and Central Africa</c:v>
                </c:pt>
                <c:pt idx="2">
                  <c:v>South Asia</c:v>
                </c:pt>
                <c:pt idx="3">
                  <c:v>East Asia and the Pacific</c:v>
                </c:pt>
                <c:pt idx="4">
                  <c:v>Latin America and the Caribbean</c:v>
                </c:pt>
                <c:pt idx="5">
                  <c:v>Eastern Europe and Central Asia</c:v>
                </c:pt>
                <c:pt idx="6">
                  <c:v>Middle East and North Africa</c:v>
                </c:pt>
                <c:pt idx="7">
                  <c:v>North America</c:v>
                </c:pt>
                <c:pt idx="8">
                  <c:v>Western Europe</c:v>
                </c:pt>
              </c:strCache>
            </c:strRef>
          </c:cat>
          <c:val>
            <c:numRef>
              <c:f>'12 New Infections_0-14_Reg'!$B$39:$B$47</c:f>
              <c:numCache>
                <c:formatCode>_(* #,##0_);_(* \(#,##0\);_(* "-"??_);_(@_)</c:formatCode>
                <c:ptCount val="9"/>
                <c:pt idx="0">
                  <c:v>78537.342290000001</c:v>
                </c:pt>
                <c:pt idx="1">
                  <c:v>60044.057059999999</c:v>
                </c:pt>
                <c:pt idx="2">
                  <c:v>10152.79825</c:v>
                </c:pt>
                <c:pt idx="3">
                  <c:v>5096.3362500000003</c:v>
                </c:pt>
                <c:pt idx="4">
                  <c:v>2553.1838699999998</c:v>
                </c:pt>
                <c:pt idx="5">
                  <c:v>1041.51217</c:v>
                </c:pt>
                <c:pt idx="6">
                  <c:v>363.58775000000003</c:v>
                </c:pt>
                <c:pt idx="7">
                  <c:v>184.43968000000001</c:v>
                </c:pt>
                <c:pt idx="8">
                  <c:v>148.04739000000001</c:v>
                </c:pt>
              </c:numCache>
            </c:numRef>
          </c:val>
          <c:extLst>
            <c:ext xmlns:c16="http://schemas.microsoft.com/office/drawing/2014/chart" uri="{C3380CC4-5D6E-409C-BE32-E72D297353CC}">
              <c16:uniqueId val="{00000011-5DC0-499E-87BA-7871E30F13DF}"/>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West and Central Africa,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119447333234301"/>
          <c:y val="0.35350929240333101"/>
          <c:w val="0.52836390623585805"/>
          <c:h val="0.56332907776299601"/>
        </c:manualLayout>
      </c:layout>
      <c:pieChart>
        <c:varyColors val="1"/>
        <c:ser>
          <c:idx val="0"/>
          <c:order val="0"/>
          <c:tx>
            <c:strRef>
              <c:f>'13 New Infections_0-14_Country'!$B$38</c:f>
              <c:strCache>
                <c:ptCount val="1"/>
                <c:pt idx="0">
                  <c:v>Value</c:v>
                </c:pt>
              </c:strCache>
            </c:strRef>
          </c:tx>
          <c:dPt>
            <c:idx val="0"/>
            <c:bubble3D val="0"/>
            <c:spPr>
              <a:solidFill>
                <a:schemeClr val="accent2"/>
              </a:solidFill>
              <a:ln>
                <a:noFill/>
              </a:ln>
              <a:effectLst/>
            </c:spPr>
            <c:extLst>
              <c:ext xmlns:c16="http://schemas.microsoft.com/office/drawing/2014/chart" uri="{C3380CC4-5D6E-409C-BE32-E72D297353CC}">
                <c16:uniqueId val="{00000001-3733-4D90-B527-982826F1AED3}"/>
              </c:ext>
            </c:extLst>
          </c:dPt>
          <c:dPt>
            <c:idx val="1"/>
            <c:bubble3D val="0"/>
            <c:spPr>
              <a:solidFill>
                <a:schemeClr val="accent4"/>
              </a:solidFill>
              <a:ln>
                <a:noFill/>
              </a:ln>
              <a:effectLst/>
            </c:spPr>
            <c:extLst>
              <c:ext xmlns:c16="http://schemas.microsoft.com/office/drawing/2014/chart" uri="{C3380CC4-5D6E-409C-BE32-E72D297353CC}">
                <c16:uniqueId val="{00000003-3733-4D90-B527-982826F1AED3}"/>
              </c:ext>
            </c:extLst>
          </c:dPt>
          <c:dPt>
            <c:idx val="2"/>
            <c:bubble3D val="0"/>
            <c:spPr>
              <a:solidFill>
                <a:schemeClr val="accent6"/>
              </a:solidFill>
              <a:ln>
                <a:noFill/>
              </a:ln>
              <a:effectLst/>
            </c:spPr>
            <c:extLst>
              <c:ext xmlns:c16="http://schemas.microsoft.com/office/drawing/2014/chart" uri="{C3380CC4-5D6E-409C-BE32-E72D297353CC}">
                <c16:uniqueId val="{00000005-3733-4D90-B527-982826F1AED3}"/>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3733-4D90-B527-982826F1AED3}"/>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3733-4D90-B527-982826F1AED3}"/>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3733-4D90-B527-982826F1AED3}"/>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3733-4D90-B527-982826F1AED3}"/>
              </c:ext>
            </c:extLst>
          </c:dPt>
          <c:dPt>
            <c:idx val="7"/>
            <c:bubble3D val="0"/>
            <c:spPr>
              <a:solidFill>
                <a:schemeClr val="accent4">
                  <a:lumMod val="80000"/>
                  <a:lumOff val="20000"/>
                </a:schemeClr>
              </a:solidFill>
              <a:ln>
                <a:noFill/>
              </a:ln>
              <a:effectLst/>
            </c:spPr>
            <c:extLst>
              <c:ext xmlns:c16="http://schemas.microsoft.com/office/drawing/2014/chart" uri="{C3380CC4-5D6E-409C-BE32-E72D297353CC}">
                <c16:uniqueId val="{0000000F-3733-4D90-B527-982826F1AED3}"/>
              </c:ext>
            </c:extLst>
          </c:dPt>
          <c:dPt>
            <c:idx val="8"/>
            <c:bubble3D val="0"/>
            <c:spPr>
              <a:solidFill>
                <a:schemeClr val="accent6">
                  <a:lumMod val="80000"/>
                  <a:lumOff val="20000"/>
                </a:schemeClr>
              </a:solidFill>
              <a:ln>
                <a:noFill/>
              </a:ln>
              <a:effectLst/>
            </c:spPr>
            <c:extLst>
              <c:ext xmlns:c16="http://schemas.microsoft.com/office/drawing/2014/chart" uri="{C3380CC4-5D6E-409C-BE32-E72D297353CC}">
                <c16:uniqueId val="{00000011-3733-4D90-B527-982826F1AED3}"/>
              </c:ext>
            </c:extLst>
          </c:dPt>
          <c:dPt>
            <c:idx val="9"/>
            <c:bubble3D val="0"/>
            <c:spPr>
              <a:solidFill>
                <a:schemeClr val="accent2">
                  <a:lumMod val="80000"/>
                </a:schemeClr>
              </a:solidFill>
              <a:ln>
                <a:noFill/>
              </a:ln>
              <a:effectLst/>
            </c:spPr>
            <c:extLst>
              <c:ext xmlns:c16="http://schemas.microsoft.com/office/drawing/2014/chart" uri="{C3380CC4-5D6E-409C-BE32-E72D297353CC}">
                <c16:uniqueId val="{00000013-3733-4D90-B527-982826F1AED3}"/>
              </c:ext>
            </c:extLst>
          </c:dPt>
          <c:dPt>
            <c:idx val="10"/>
            <c:bubble3D val="0"/>
            <c:spPr>
              <a:solidFill>
                <a:schemeClr val="accent4">
                  <a:lumMod val="80000"/>
                </a:schemeClr>
              </a:solidFill>
              <a:ln>
                <a:noFill/>
              </a:ln>
              <a:effectLst/>
            </c:spPr>
            <c:extLst>
              <c:ext xmlns:c16="http://schemas.microsoft.com/office/drawing/2014/chart" uri="{C3380CC4-5D6E-409C-BE32-E72D297353CC}">
                <c16:uniqueId val="{00000015-3733-4D90-B527-982826F1AED3}"/>
              </c:ext>
            </c:extLst>
          </c:dPt>
          <c:dPt>
            <c:idx val="11"/>
            <c:bubble3D val="0"/>
            <c:spPr>
              <a:solidFill>
                <a:schemeClr val="accent6">
                  <a:lumMod val="80000"/>
                </a:schemeClr>
              </a:solidFill>
              <a:ln>
                <a:noFill/>
              </a:ln>
              <a:effectLst/>
            </c:spPr>
            <c:extLst>
              <c:ext xmlns:c16="http://schemas.microsoft.com/office/drawing/2014/chart" uri="{C3380CC4-5D6E-409C-BE32-E72D297353CC}">
                <c16:uniqueId val="{00000017-3733-4D90-B527-982826F1AED3}"/>
              </c:ext>
            </c:extLst>
          </c:dPt>
          <c:dPt>
            <c:idx val="12"/>
            <c:bubble3D val="0"/>
            <c:spPr>
              <a:solidFill>
                <a:schemeClr val="accent2">
                  <a:lumMod val="60000"/>
                  <a:lumOff val="40000"/>
                </a:schemeClr>
              </a:solidFill>
              <a:ln>
                <a:noFill/>
              </a:ln>
              <a:effectLst/>
            </c:spPr>
            <c:extLst>
              <c:ext xmlns:c16="http://schemas.microsoft.com/office/drawing/2014/chart" uri="{C3380CC4-5D6E-409C-BE32-E72D297353CC}">
                <c16:uniqueId val="{00000019-3733-4D90-B527-982826F1AED3}"/>
              </c:ext>
            </c:extLst>
          </c:dPt>
          <c:dPt>
            <c:idx val="13"/>
            <c:bubble3D val="0"/>
            <c:spPr>
              <a:solidFill>
                <a:schemeClr val="accent4">
                  <a:lumMod val="60000"/>
                  <a:lumOff val="40000"/>
                </a:schemeClr>
              </a:solidFill>
              <a:ln>
                <a:noFill/>
              </a:ln>
              <a:effectLst/>
            </c:spPr>
            <c:extLst>
              <c:ext xmlns:c16="http://schemas.microsoft.com/office/drawing/2014/chart" uri="{C3380CC4-5D6E-409C-BE32-E72D297353CC}">
                <c16:uniqueId val="{0000001B-3733-4D90-B527-982826F1AED3}"/>
              </c:ext>
            </c:extLst>
          </c:dPt>
          <c:dPt>
            <c:idx val="14"/>
            <c:bubble3D val="0"/>
            <c:spPr>
              <a:solidFill>
                <a:schemeClr val="accent6">
                  <a:lumMod val="60000"/>
                  <a:lumOff val="40000"/>
                </a:schemeClr>
              </a:solidFill>
              <a:ln>
                <a:noFill/>
              </a:ln>
              <a:effectLst/>
            </c:spPr>
            <c:extLst>
              <c:ext xmlns:c16="http://schemas.microsoft.com/office/drawing/2014/chart" uri="{C3380CC4-5D6E-409C-BE32-E72D297353CC}">
                <c16:uniqueId val="{0000001D-3733-4D90-B527-982826F1AED3}"/>
              </c:ext>
            </c:extLst>
          </c:dPt>
          <c:dPt>
            <c:idx val="15"/>
            <c:bubble3D val="0"/>
            <c:spPr>
              <a:solidFill>
                <a:schemeClr val="accent2">
                  <a:lumMod val="50000"/>
                </a:schemeClr>
              </a:solidFill>
              <a:ln>
                <a:noFill/>
              </a:ln>
              <a:effectLst/>
            </c:spPr>
            <c:extLst>
              <c:ext xmlns:c16="http://schemas.microsoft.com/office/drawing/2014/chart" uri="{C3380CC4-5D6E-409C-BE32-E72D297353CC}">
                <c16:uniqueId val="{0000001F-3733-4D90-B527-982826F1AED3}"/>
              </c:ext>
            </c:extLst>
          </c:dPt>
          <c:dPt>
            <c:idx val="16"/>
            <c:bubble3D val="0"/>
            <c:spPr>
              <a:solidFill>
                <a:schemeClr val="accent4">
                  <a:lumMod val="50000"/>
                </a:schemeClr>
              </a:solidFill>
              <a:ln>
                <a:noFill/>
              </a:ln>
              <a:effectLst/>
            </c:spPr>
            <c:extLst>
              <c:ext xmlns:c16="http://schemas.microsoft.com/office/drawing/2014/chart" uri="{C3380CC4-5D6E-409C-BE32-E72D297353CC}">
                <c16:uniqueId val="{00000021-3733-4D90-B527-982826F1AED3}"/>
              </c:ext>
            </c:extLst>
          </c:dPt>
          <c:dPt>
            <c:idx val="17"/>
            <c:bubble3D val="0"/>
            <c:spPr>
              <a:solidFill>
                <a:schemeClr val="accent6">
                  <a:lumMod val="50000"/>
                </a:schemeClr>
              </a:solidFill>
              <a:ln>
                <a:noFill/>
              </a:ln>
              <a:effectLst/>
            </c:spPr>
            <c:extLst>
              <c:ext xmlns:c16="http://schemas.microsoft.com/office/drawing/2014/chart" uri="{C3380CC4-5D6E-409C-BE32-E72D297353CC}">
                <c16:uniqueId val="{00000023-3733-4D90-B527-982826F1AED3}"/>
              </c:ext>
            </c:extLst>
          </c:dPt>
          <c:dPt>
            <c:idx val="18"/>
            <c:bubble3D val="0"/>
            <c:spPr>
              <a:solidFill>
                <a:schemeClr val="accent2">
                  <a:lumMod val="70000"/>
                  <a:lumOff val="30000"/>
                </a:schemeClr>
              </a:solidFill>
              <a:ln>
                <a:noFill/>
              </a:ln>
              <a:effectLst/>
            </c:spPr>
            <c:extLst>
              <c:ext xmlns:c16="http://schemas.microsoft.com/office/drawing/2014/chart" uri="{C3380CC4-5D6E-409C-BE32-E72D297353CC}">
                <c16:uniqueId val="{00000025-3733-4D90-B527-982826F1AED3}"/>
              </c:ext>
            </c:extLst>
          </c:dPt>
          <c:dPt>
            <c:idx val="19"/>
            <c:bubble3D val="0"/>
            <c:spPr>
              <a:solidFill>
                <a:schemeClr val="accent4">
                  <a:lumMod val="70000"/>
                  <a:lumOff val="30000"/>
                </a:schemeClr>
              </a:solidFill>
              <a:ln>
                <a:noFill/>
              </a:ln>
              <a:effectLst/>
            </c:spPr>
            <c:extLst>
              <c:ext xmlns:c16="http://schemas.microsoft.com/office/drawing/2014/chart" uri="{C3380CC4-5D6E-409C-BE32-E72D297353CC}">
                <c16:uniqueId val="{00000027-3733-4D90-B527-982826F1AED3}"/>
              </c:ext>
            </c:extLst>
          </c:dPt>
          <c:dPt>
            <c:idx val="20"/>
            <c:bubble3D val="0"/>
            <c:spPr>
              <a:solidFill>
                <a:schemeClr val="accent6">
                  <a:lumMod val="70000"/>
                  <a:lumOff val="30000"/>
                </a:schemeClr>
              </a:solidFill>
              <a:ln>
                <a:noFill/>
              </a:ln>
              <a:effectLst/>
            </c:spPr>
            <c:extLst>
              <c:ext xmlns:c16="http://schemas.microsoft.com/office/drawing/2014/chart" uri="{C3380CC4-5D6E-409C-BE32-E72D297353CC}">
                <c16:uniqueId val="{00000029-3733-4D90-B527-982826F1AED3}"/>
              </c:ext>
            </c:extLst>
          </c:dPt>
          <c:dPt>
            <c:idx val="21"/>
            <c:bubble3D val="0"/>
            <c:spPr>
              <a:solidFill>
                <a:schemeClr val="accent2">
                  <a:lumMod val="70000"/>
                </a:schemeClr>
              </a:solidFill>
              <a:ln>
                <a:noFill/>
              </a:ln>
              <a:effectLst/>
            </c:spPr>
            <c:extLst>
              <c:ext xmlns:c16="http://schemas.microsoft.com/office/drawing/2014/chart" uri="{C3380CC4-5D6E-409C-BE32-E72D297353CC}">
                <c16:uniqueId val="{0000002B-3733-4D90-B527-982826F1AED3}"/>
              </c:ext>
            </c:extLst>
          </c:dPt>
          <c:dPt>
            <c:idx val="22"/>
            <c:bubble3D val="0"/>
            <c:spPr>
              <a:solidFill>
                <a:schemeClr val="accent4">
                  <a:lumMod val="70000"/>
                </a:schemeClr>
              </a:solidFill>
              <a:ln>
                <a:noFill/>
              </a:ln>
              <a:effectLst/>
            </c:spPr>
            <c:extLst>
              <c:ext xmlns:c16="http://schemas.microsoft.com/office/drawing/2014/chart" uri="{C3380CC4-5D6E-409C-BE32-E72D297353CC}">
                <c16:uniqueId val="{0000002D-3733-4D90-B527-982826F1AED3}"/>
              </c:ext>
            </c:extLst>
          </c:dPt>
          <c:dLbls>
            <c:dLbl>
              <c:idx val="0"/>
              <c:tx>
                <c:rich>
                  <a:bodyPr/>
                  <a:lstStyle/>
                  <a:p>
                    <a:r>
                      <a:rPr lang="en-US"/>
                      <a:t>Nigeria
 37,000 
62%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733-4D90-B527-982826F1AED3}"/>
                </c:ext>
              </c:extLst>
            </c:dLbl>
            <c:dLbl>
              <c:idx val="1"/>
              <c:tx>
                <c:rich>
                  <a:bodyPr/>
                  <a:lstStyle/>
                  <a:p>
                    <a:r>
                      <a:rPr lang="en-US"/>
                      <a:t>Cameroon
 4,000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733-4D90-B527-982826F1AED3}"/>
                </c:ext>
              </c:extLst>
            </c:dLbl>
            <c:dLbl>
              <c:idx val="2"/>
              <c:tx>
                <c:rich>
                  <a:bodyPr/>
                  <a:lstStyle/>
                  <a:p>
                    <a:r>
                      <a:rPr lang="en-US"/>
                      <a:t>Cote dIvoire
 3,300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733-4D90-B527-982826F1AED3}"/>
                </c:ext>
              </c:extLst>
            </c:dLbl>
            <c:dLbl>
              <c:idx val="3"/>
              <c:tx>
                <c:rich>
                  <a:bodyPr/>
                  <a:lstStyle/>
                  <a:p>
                    <a:r>
                      <a:rPr lang="en-US"/>
                      <a:t>Ghana
 3,000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733-4D90-B527-982826F1AED3}"/>
                </c:ext>
              </c:extLst>
            </c:dLbl>
            <c:dLbl>
              <c:idx val="4"/>
              <c:layout>
                <c:manualLayout>
                  <c:x val="-3.1173461219380801E-2"/>
                  <c:y val="4.6410753541542997E-2"/>
                </c:manualLayout>
              </c:layout>
              <c:tx>
                <c:rich>
                  <a:bodyPr/>
                  <a:lstStyle/>
                  <a:p>
                    <a:r>
                      <a:rPr lang="en-US"/>
                      <a:t>Democratic Republic of the Congo
 2,900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733-4D90-B527-982826F1AED3}"/>
                </c:ext>
              </c:extLst>
            </c:dLbl>
            <c:dLbl>
              <c:idx val="5"/>
              <c:tx>
                <c:rich>
                  <a:bodyPr/>
                  <a:lstStyle/>
                  <a:p>
                    <a:r>
                      <a:rPr lang="en-US"/>
                      <a:t>Mali
 1,600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3733-4D90-B527-982826F1AED3}"/>
                </c:ext>
              </c:extLst>
            </c:dLbl>
            <c:dLbl>
              <c:idx val="6"/>
              <c:tx>
                <c:rich>
                  <a:bodyPr/>
                  <a:lstStyle/>
                  <a:p>
                    <a:r>
                      <a:rPr lang="en-US"/>
                      <a:t>Guinea
 1,300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3733-4D90-B527-982826F1AED3}"/>
                </c:ext>
              </c:extLst>
            </c:dLbl>
            <c:dLbl>
              <c:idx val="7"/>
              <c:tx>
                <c:rich>
                  <a:bodyPr/>
                  <a:lstStyle/>
                  <a:p>
                    <a:r>
                      <a:rPr lang="en-US"/>
                      <a:t>Congo
 1,100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3733-4D90-B527-982826F1AED3}"/>
                </c:ext>
              </c:extLst>
            </c:dLbl>
            <c:dLbl>
              <c:idx val="8"/>
              <c:tx>
                <c:rich>
                  <a:bodyPr/>
                  <a:lstStyle/>
                  <a:p>
                    <a:r>
                      <a:rPr lang="en-US"/>
                      <a:t>Chad
 &lt;1,00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3733-4D90-B527-982826F1AED3}"/>
                </c:ext>
              </c:extLst>
            </c:dLbl>
            <c:dLbl>
              <c:idx val="9"/>
              <c:tx>
                <c:rich>
                  <a:bodyPr/>
                  <a:lstStyle/>
                  <a:p>
                    <a:r>
                      <a:rPr lang="en-US"/>
                      <a:t>Togo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3733-4D90-B527-982826F1AED3}"/>
                </c:ext>
              </c:extLst>
            </c:dLbl>
            <c:dLbl>
              <c:idx val="10"/>
              <c:tx>
                <c:rich>
                  <a:bodyPr/>
                  <a:lstStyle/>
                  <a:p>
                    <a:r>
                      <a:rPr lang="en-US"/>
                      <a:t>Central African Republic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3733-4D90-B527-982826F1AED3}"/>
                </c:ext>
              </c:extLst>
            </c:dLbl>
            <c:dLbl>
              <c:idx val="11"/>
              <c:tx>
                <c:rich>
                  <a:bodyPr/>
                  <a:lstStyle/>
                  <a:p>
                    <a:r>
                      <a:rPr lang="en-US"/>
                      <a:t>Burkina Faso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3733-4D90-B527-982826F1AED3}"/>
                </c:ext>
              </c:extLst>
            </c:dLbl>
            <c:dLbl>
              <c:idx val="12"/>
              <c:tx>
                <c:rich>
                  <a:bodyPr/>
                  <a:lstStyle/>
                  <a:p>
                    <a:fld id="{59322685-B255-4C4B-BDA0-2182590D61F9}" type="CATEGORYNAME">
                      <a:rPr lang="en-US"/>
                      <a:pPr/>
                      <a:t>[CATEGORY NAME]</a:t>
                    </a:fld>
                    <a:r>
                      <a:rPr lang="en-US" baseline="0"/>
                      <a:t>
&lt;1,000
</a:t>
                    </a:r>
                    <a:fld id="{9C21F7DA-A286-4282-9E5A-87E1AC190C9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9-3733-4D90-B527-982826F1AED3}"/>
                </c:ext>
              </c:extLst>
            </c:dLbl>
            <c:dLbl>
              <c:idx val="13"/>
              <c:layout>
                <c:manualLayout>
                  <c:x val="0.23641739560743399"/>
                  <c:y val="-2.08333299157923E-3"/>
                </c:manualLayout>
              </c:layout>
              <c:tx>
                <c:rich>
                  <a:bodyPr rot="0" spcFirstLastPara="1" vertOverflow="ellipsis" vert="horz" wrap="square" lIns="2" anchor="ctr" anchorCtr="1">
                    <a:spAutoFit/>
                  </a:bodyPr>
                  <a:lstStyle/>
                  <a:p>
                    <a:pPr>
                      <a:defRPr sz="1200" b="0" i="0" u="none" strike="noStrike" kern="1200" baseline="0">
                        <a:solidFill>
                          <a:schemeClr val="dk1"/>
                        </a:solidFill>
                        <a:latin typeface="+mn-lt"/>
                        <a:ea typeface="+mn-ea"/>
                        <a:cs typeface="+mn-cs"/>
                      </a:defRPr>
                    </a:pPr>
                    <a:r>
                      <a:rPr lang="en-US"/>
                      <a:t>Countries with less than 500 new infections
 2,400 
4%</a:t>
                    </a:r>
                  </a:p>
                </c:rich>
              </c:tx>
              <c:spPr>
                <a:noFill/>
                <a:ln>
                  <a:noFill/>
                </a:ln>
                <a:effectLst/>
              </c:spPr>
              <c:txPr>
                <a:bodyPr rot="0" spcFirstLastPara="1" vertOverflow="ellipsis" vert="horz" wrap="square" lIns="2" anchor="ctr" anchorCtr="1">
                  <a:spAutoFit/>
                </a:bodyPr>
                <a:lstStyle/>
                <a:p>
                  <a:pPr>
                    <a:defRPr sz="1200" b="0" i="0" u="none" strike="noStrike" kern="1200" baseline="0">
                      <a:solidFill>
                        <a:schemeClr val="dk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B-3733-4D90-B527-982826F1AED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'13 New Infections_0-14_Country'!$A$39:$A$52</c:f>
              <c:strCache>
                <c:ptCount val="14"/>
                <c:pt idx="0">
                  <c:v>Nigeria</c:v>
                </c:pt>
                <c:pt idx="1">
                  <c:v>Cameroon</c:v>
                </c:pt>
                <c:pt idx="2">
                  <c:v>Côte d’Ivoire</c:v>
                </c:pt>
                <c:pt idx="3">
                  <c:v>Ghana</c:v>
                </c:pt>
                <c:pt idx="4">
                  <c:v>Democratic Republic of the Congo</c:v>
                </c:pt>
                <c:pt idx="5">
                  <c:v>Mali</c:v>
                </c:pt>
                <c:pt idx="6">
                  <c:v>Guinea</c:v>
                </c:pt>
                <c:pt idx="7">
                  <c:v>Congo</c:v>
                </c:pt>
                <c:pt idx="8">
                  <c:v>Chad</c:v>
                </c:pt>
                <c:pt idx="9">
                  <c:v>Togo</c:v>
                </c:pt>
                <c:pt idx="10">
                  <c:v>Central African Republic</c:v>
                </c:pt>
                <c:pt idx="11">
                  <c:v>Burkina Faso</c:v>
                </c:pt>
                <c:pt idx="12">
                  <c:v>Niger</c:v>
                </c:pt>
                <c:pt idx="13">
                  <c:v>Countries with less than 500 new infections</c:v>
                </c:pt>
              </c:strCache>
            </c:strRef>
          </c:cat>
          <c:val>
            <c:numRef>
              <c:f>'13 New Infections_0-14_Country'!$B$39:$B$52</c:f>
              <c:numCache>
                <c:formatCode>_(* #,##0_);_(* \(#,##0\);_(* "-"??_);_(@_)</c:formatCode>
                <c:ptCount val="14"/>
                <c:pt idx="0">
                  <c:v>36985.513469999998</c:v>
                </c:pt>
                <c:pt idx="1">
                  <c:v>3982.3713899999998</c:v>
                </c:pt>
                <c:pt idx="2">
                  <c:v>3274.6093000000001</c:v>
                </c:pt>
                <c:pt idx="3">
                  <c:v>3043.35383</c:v>
                </c:pt>
                <c:pt idx="4">
                  <c:v>2941.5530899999999</c:v>
                </c:pt>
                <c:pt idx="5">
                  <c:v>1638.0349200000001</c:v>
                </c:pt>
                <c:pt idx="6">
                  <c:v>1341.1439</c:v>
                </c:pt>
                <c:pt idx="7">
                  <c:v>1058.19946</c:v>
                </c:pt>
                <c:pt idx="8">
                  <c:v>986.40413999999998</c:v>
                </c:pt>
                <c:pt idx="9">
                  <c:v>747.56401000000005</c:v>
                </c:pt>
                <c:pt idx="10">
                  <c:v>563.87823000000003</c:v>
                </c:pt>
                <c:pt idx="11">
                  <c:v>546.92601999999999</c:v>
                </c:pt>
                <c:pt idx="12">
                  <c:v>520.00936000000002</c:v>
                </c:pt>
                <c:pt idx="13">
                  <c:v>2414.4959400000002</c:v>
                </c:pt>
              </c:numCache>
            </c:numRef>
          </c:val>
          <c:extLst>
            <c:ext xmlns:c16="http://schemas.microsoft.com/office/drawing/2014/chart" uri="{C3380CC4-5D6E-409C-BE32-E72D297353CC}">
              <c16:uniqueId val="{0000002E-3733-4D90-B527-982826F1AED3}"/>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a:t>
            </a:r>
            <a:r>
              <a:rPr lang="en-US" sz="1600" baseline="0"/>
              <a:t> </a:t>
            </a:r>
            <a:r>
              <a:rPr lang="en-US" sz="1600"/>
              <a:t>0–14 years, by UNICEF regions,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01"/>
          <c:y val="0.372544330315836"/>
          <c:w val="0.52836390623585805"/>
          <c:h val="0.56332907776299601"/>
        </c:manualLayout>
      </c:layout>
      <c:pieChart>
        <c:varyColors val="1"/>
        <c:ser>
          <c:idx val="0"/>
          <c:order val="0"/>
          <c:tx>
            <c:strRef>
              <c:f>'14 AIDS Death_0-14_Reg'!$B$38</c:f>
              <c:strCache>
                <c:ptCount val="1"/>
                <c:pt idx="0">
                  <c:v>Value</c:v>
                </c:pt>
              </c:strCache>
            </c:strRef>
          </c:tx>
          <c:dPt>
            <c:idx val="0"/>
            <c:bubble3D val="0"/>
            <c:spPr>
              <a:solidFill>
                <a:schemeClr val="accent6"/>
              </a:solidFill>
              <a:ln>
                <a:noFill/>
              </a:ln>
              <a:effectLst/>
            </c:spPr>
            <c:extLst>
              <c:ext xmlns:c16="http://schemas.microsoft.com/office/drawing/2014/chart" uri="{C3380CC4-5D6E-409C-BE32-E72D297353CC}">
                <c16:uniqueId val="{00000001-02B7-4A67-81CB-A96201EF3E5E}"/>
              </c:ext>
            </c:extLst>
          </c:dPt>
          <c:dPt>
            <c:idx val="1"/>
            <c:bubble3D val="0"/>
            <c:spPr>
              <a:solidFill>
                <a:schemeClr val="accent5"/>
              </a:solidFill>
              <a:ln>
                <a:noFill/>
              </a:ln>
              <a:effectLst/>
            </c:spPr>
            <c:extLst>
              <c:ext xmlns:c16="http://schemas.microsoft.com/office/drawing/2014/chart" uri="{C3380CC4-5D6E-409C-BE32-E72D297353CC}">
                <c16:uniqueId val="{00000003-02B7-4A67-81CB-A96201EF3E5E}"/>
              </c:ext>
            </c:extLst>
          </c:dPt>
          <c:dPt>
            <c:idx val="2"/>
            <c:bubble3D val="0"/>
            <c:spPr>
              <a:solidFill>
                <a:schemeClr val="accent4"/>
              </a:solidFill>
              <a:ln>
                <a:noFill/>
              </a:ln>
              <a:effectLst/>
            </c:spPr>
            <c:extLst>
              <c:ext xmlns:c16="http://schemas.microsoft.com/office/drawing/2014/chart" uri="{C3380CC4-5D6E-409C-BE32-E72D297353CC}">
                <c16:uniqueId val="{00000005-02B7-4A67-81CB-A96201EF3E5E}"/>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02B7-4A67-81CB-A96201EF3E5E}"/>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09-02B7-4A67-81CB-A96201EF3E5E}"/>
              </c:ext>
            </c:extLst>
          </c:dPt>
          <c:dPt>
            <c:idx val="5"/>
            <c:bubble3D val="0"/>
            <c:spPr>
              <a:solidFill>
                <a:schemeClr val="accent4">
                  <a:lumMod val="60000"/>
                </a:schemeClr>
              </a:solidFill>
              <a:ln>
                <a:noFill/>
              </a:ln>
              <a:effectLst/>
            </c:spPr>
            <c:extLst>
              <c:ext xmlns:c16="http://schemas.microsoft.com/office/drawing/2014/chart" uri="{C3380CC4-5D6E-409C-BE32-E72D297353CC}">
                <c16:uniqueId val="{0000000B-02B7-4A67-81CB-A96201EF3E5E}"/>
              </c:ext>
            </c:extLst>
          </c:dPt>
          <c:dPt>
            <c:idx val="6"/>
            <c:bubble3D val="0"/>
            <c:spPr>
              <a:solidFill>
                <a:schemeClr val="accent6">
                  <a:lumMod val="80000"/>
                  <a:lumOff val="20000"/>
                </a:schemeClr>
              </a:solidFill>
              <a:ln>
                <a:noFill/>
              </a:ln>
              <a:effectLst/>
            </c:spPr>
            <c:extLst>
              <c:ext xmlns:c16="http://schemas.microsoft.com/office/drawing/2014/chart" uri="{C3380CC4-5D6E-409C-BE32-E72D297353CC}">
                <c16:uniqueId val="{0000000D-02B7-4A67-81CB-A96201EF3E5E}"/>
              </c:ext>
            </c:extLst>
          </c:dPt>
          <c:dPt>
            <c:idx val="7"/>
            <c:bubble3D val="0"/>
            <c:spPr>
              <a:solidFill>
                <a:schemeClr val="accent5">
                  <a:lumMod val="80000"/>
                  <a:lumOff val="20000"/>
                </a:schemeClr>
              </a:solidFill>
              <a:ln>
                <a:noFill/>
              </a:ln>
              <a:effectLst/>
            </c:spPr>
            <c:extLst>
              <c:ext xmlns:c16="http://schemas.microsoft.com/office/drawing/2014/chart" uri="{C3380CC4-5D6E-409C-BE32-E72D297353CC}">
                <c16:uniqueId val="{0000000F-02B7-4A67-81CB-A96201EF3E5E}"/>
              </c:ext>
            </c:extLst>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10-9127-43E9-952C-289805A35D8D}"/>
              </c:ext>
            </c:extLst>
          </c:dPt>
          <c:dLbls>
            <c:dLbl>
              <c:idx val="0"/>
              <c:tx>
                <c:rich>
                  <a:bodyPr/>
                  <a:lstStyle/>
                  <a:p>
                    <a:r>
                      <a:rPr lang="en-US"/>
                      <a:t>Eastern and Southern Africa
 59,000 
51%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2B7-4A67-81CB-A96201EF3E5E}"/>
                </c:ext>
              </c:extLst>
            </c:dLbl>
            <c:dLbl>
              <c:idx val="1"/>
              <c:tx>
                <c:rich>
                  <a:bodyPr/>
                  <a:lstStyle/>
                  <a:p>
                    <a:r>
                      <a:rPr lang="en-US"/>
                      <a:t>Western and Central Africa
 43,000 
37%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2B7-4A67-81CB-A96201EF3E5E}"/>
                </c:ext>
              </c:extLst>
            </c:dLbl>
            <c:dLbl>
              <c:idx val="2"/>
              <c:layout>
                <c:manualLayout>
                  <c:x val="-8.0082929682902509E-2"/>
                  <c:y val="8.0309280191994653E-2"/>
                </c:manualLayout>
              </c:layout>
              <c:tx>
                <c:rich>
                  <a:bodyPr/>
                  <a:lstStyle/>
                  <a:p>
                    <a:r>
                      <a:rPr lang="en-US"/>
                      <a:t>South Asia
 7,600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2B7-4A67-81CB-A96201EF3E5E}"/>
                </c:ext>
              </c:extLst>
            </c:dLbl>
            <c:dLbl>
              <c:idx val="3"/>
              <c:layout>
                <c:manualLayout>
                  <c:x val="-0.24780133447362132"/>
                  <c:y val="2.5124829111545868E-2"/>
                </c:manualLayout>
              </c:layout>
              <c:tx>
                <c:rich>
                  <a:bodyPr/>
                  <a:lstStyle/>
                  <a:p>
                    <a:r>
                      <a:rPr lang="en-US"/>
                      <a:t>East Asia and the Pacific
 3,000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2B7-4A67-81CB-A96201EF3E5E}"/>
                </c:ext>
              </c:extLst>
            </c:dLbl>
            <c:dLbl>
              <c:idx val="4"/>
              <c:layout>
                <c:manualLayout>
                  <c:x val="-0.20200976481633032"/>
                  <c:y val="-9.4694850476191084E-2"/>
                </c:manualLayout>
              </c:layout>
              <c:tx>
                <c:rich>
                  <a:bodyPr/>
                  <a:lstStyle/>
                  <a:p>
                    <a:r>
                      <a:rPr lang="en-US"/>
                      <a:t>Latin America and the Caribbean
 2,000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2B7-4A67-81CB-A96201EF3E5E}"/>
                </c:ext>
              </c:extLst>
            </c:dLbl>
            <c:dLbl>
              <c:idx val="5"/>
              <c:tx>
                <c:rich>
                  <a:bodyPr/>
                  <a:lstStyle/>
                  <a:p>
                    <a:r>
                      <a:rPr lang="en-US"/>
                      <a:t>Eastern Europe and Central Asia
...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2B7-4A67-81CB-A96201EF3E5E}"/>
                </c:ext>
              </c:extLst>
            </c:dLbl>
            <c:dLbl>
              <c:idx val="6"/>
              <c:tx>
                <c:rich>
                  <a:bodyPr/>
                  <a:lstStyle/>
                  <a:p>
                    <a:r>
                      <a:rPr lang="en-US"/>
                      <a:t>Middle East and North Africa
 &lt;200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2B7-4A67-81CB-A96201EF3E5E}"/>
                </c:ext>
              </c:extLst>
            </c:dLbl>
            <c:dLbl>
              <c:idx val="7"/>
              <c:tx>
                <c:rich>
                  <a:bodyPr/>
                  <a:lstStyle/>
                  <a:p>
                    <a:fld id="{64DE93B9-025E-4400-8845-F95EC9C8B691}"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02B7-4A67-81CB-A96201EF3E5E}"/>
                </c:ext>
              </c:extLst>
            </c:dLbl>
            <c:dLbl>
              <c:idx val="8"/>
              <c:layout>
                <c:manualLayout>
                  <c:x val="0.20361353061108686"/>
                  <c:y val="2.2445636260057938E-2"/>
                </c:manualLayout>
              </c:layout>
              <c:tx>
                <c:rich>
                  <a:bodyPr/>
                  <a:lstStyle/>
                  <a:p>
                    <a:fld id="{1E9AC422-7BDC-4756-AE37-A9169E4B278F}" type="CATEGORYNAME">
                      <a:rPr lang="en-US"/>
                      <a:pPr/>
                      <a:t>[CATEGORY NAME]</a:t>
                    </a:fld>
                    <a:r>
                      <a:rPr lang="en-US" baseline="0"/>
                      <a:t>
...</a:t>
                    </a:r>
                  </a:p>
                  <a:p>
                    <a:r>
                      <a:rPr lang="en-US" baseline="0"/>
                      <a:t>&lt;1%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0-9127-43E9-952C-289805A35D8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'14 AIDS Death_0-14_Reg'!$A$39:$A$47</c:f>
              <c:strCache>
                <c:ptCount val="9"/>
                <c:pt idx="0">
                  <c:v>Eastern and Southern Africa</c:v>
                </c:pt>
                <c:pt idx="1">
                  <c:v>West and Central Africa</c:v>
                </c:pt>
                <c:pt idx="2">
                  <c:v>South Asia</c:v>
                </c:pt>
                <c:pt idx="3">
                  <c:v>East Asia and the Pacific</c:v>
                </c:pt>
                <c:pt idx="4">
                  <c:v>Latin America and the Caribbean</c:v>
                </c:pt>
                <c:pt idx="5">
                  <c:v>Eastern Europe and Central Asia</c:v>
                </c:pt>
                <c:pt idx="6">
                  <c:v>Middle East and North Africa</c:v>
                </c:pt>
                <c:pt idx="7">
                  <c:v>North America</c:v>
                </c:pt>
                <c:pt idx="8">
                  <c:v>Western Europe</c:v>
                </c:pt>
              </c:strCache>
            </c:strRef>
          </c:cat>
          <c:val>
            <c:numRef>
              <c:f>'14 AIDS Death_0-14_Reg'!$B$39:$B$47</c:f>
              <c:numCache>
                <c:formatCode>_(* #,##0_);_(* \(#,##0\);_(* "-"??_);_(@_)</c:formatCode>
                <c:ptCount val="9"/>
                <c:pt idx="0">
                  <c:v>59219.144039999999</c:v>
                </c:pt>
                <c:pt idx="1">
                  <c:v>42660.899279999998</c:v>
                </c:pt>
                <c:pt idx="2">
                  <c:v>7555.1718899999996</c:v>
                </c:pt>
                <c:pt idx="3">
                  <c:v>3028.2917000000002</c:v>
                </c:pt>
                <c:pt idx="4">
                  <c:v>1951.30198</c:v>
                </c:pt>
                <c:pt idx="5">
                  <c:v>517.09689000000003</c:v>
                </c:pt>
                <c:pt idx="6">
                  <c:v>193.97746000000001</c:v>
                </c:pt>
                <c:pt idx="7">
                  <c:v>92.730720000000005</c:v>
                </c:pt>
                <c:pt idx="8">
                  <c:v>70.178020000000004</c:v>
                </c:pt>
              </c:numCache>
            </c:numRef>
          </c:val>
          <c:extLst>
            <c:ext xmlns:c16="http://schemas.microsoft.com/office/drawing/2014/chart" uri="{C3380CC4-5D6E-409C-BE32-E72D297353CC}">
              <c16:uniqueId val="{00000010-02B7-4A67-81CB-A96201EF3E5E}"/>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146757296364"/>
          <c:y val="0.22554353995953799"/>
          <c:w val="0.53742423121754002"/>
          <c:h val="0.74379205256929604"/>
        </c:manualLayout>
      </c:layout>
      <c:pieChart>
        <c:varyColors val="1"/>
        <c:ser>
          <c:idx val="0"/>
          <c:order val="0"/>
          <c:tx>
            <c:strRef>
              <c:f>PMTCT_NI!$O$39</c:f>
              <c:strCache>
                <c:ptCount val="1"/>
                <c:pt idx="0">
                  <c:v>New HIV infections among children</c:v>
                </c:pt>
              </c:strCache>
            </c:strRef>
          </c:tx>
          <c:dPt>
            <c:idx val="0"/>
            <c:bubble3D val="0"/>
            <c:spPr>
              <a:solidFill>
                <a:schemeClr val="accent4"/>
              </a:solidFill>
              <a:ln w="19050">
                <a:solidFill>
                  <a:schemeClr val="lt1"/>
                </a:solidFill>
              </a:ln>
              <a:effectLst/>
            </c:spPr>
            <c:extLst>
              <c:ext xmlns:c16="http://schemas.microsoft.com/office/drawing/2014/chart" uri="{C3380CC4-5D6E-409C-BE32-E72D297353CC}">
                <c16:uniqueId val="{00000001-4ED4-4BE4-81AC-9C79016572A2}"/>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4ED4-4BE4-81AC-9C79016572A2}"/>
              </c:ext>
            </c:extLst>
          </c:dPt>
          <c:dPt>
            <c:idx val="2"/>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5-4ED4-4BE4-81AC-9C79016572A2}"/>
              </c:ext>
            </c:extLst>
          </c:dPt>
          <c:dPt>
            <c:idx val="3"/>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7-4ED4-4BE4-81AC-9C79016572A2}"/>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4ED4-4BE4-81AC-9C79016572A2}"/>
              </c:ext>
            </c:extLst>
          </c:dPt>
          <c:dPt>
            <c:idx val="5"/>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B-4ED4-4BE4-81AC-9C79016572A2}"/>
              </c:ext>
            </c:extLst>
          </c:dPt>
          <c:dPt>
            <c:idx val="6"/>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D-4ED4-4BE4-81AC-9C79016572A2}"/>
              </c:ext>
            </c:extLst>
          </c:dPt>
          <c:dPt>
            <c:idx val="7"/>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F-4ED4-4BE4-81AC-9C79016572A2}"/>
              </c:ext>
            </c:extLst>
          </c:dPt>
          <c:dPt>
            <c:idx val="8"/>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11-4ED4-4BE4-81AC-9C79016572A2}"/>
              </c:ext>
            </c:extLst>
          </c:dPt>
          <c:dPt>
            <c:idx val="9"/>
            <c:bubble3D val="0"/>
            <c:spPr>
              <a:solidFill>
                <a:srgbClr val="C00000"/>
              </a:solidFill>
              <a:ln w="19050">
                <a:solidFill>
                  <a:schemeClr val="lt1"/>
                </a:solidFill>
              </a:ln>
              <a:effectLst/>
            </c:spPr>
            <c:extLst>
              <c:ext xmlns:c16="http://schemas.microsoft.com/office/drawing/2014/chart" uri="{C3380CC4-5D6E-409C-BE32-E72D297353CC}">
                <c16:uniqueId val="{00000013-4ED4-4BE4-81AC-9C79016572A2}"/>
              </c:ext>
            </c:extLst>
          </c:dPt>
          <c:dPt>
            <c:idx val="10"/>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15-4ED4-4BE4-81AC-9C79016572A2}"/>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4ED4-4BE4-81AC-9C79016572A2}"/>
              </c:ext>
            </c:extLst>
          </c:dPt>
          <c:dPt>
            <c:idx val="1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19-4ED4-4BE4-81AC-9C79016572A2}"/>
              </c:ext>
            </c:extLst>
          </c:dPt>
          <c:dPt>
            <c:idx val="13"/>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1B-4ED4-4BE4-81AC-9C79016572A2}"/>
              </c:ext>
            </c:extLst>
          </c:dPt>
          <c:dPt>
            <c:idx val="14"/>
            <c:bubble3D val="0"/>
            <c:spPr>
              <a:solidFill>
                <a:schemeClr val="accent2">
                  <a:lumMod val="20000"/>
                  <a:lumOff val="80000"/>
                </a:schemeClr>
              </a:solidFill>
              <a:ln w="19050">
                <a:solidFill>
                  <a:schemeClr val="lt1"/>
                </a:solidFill>
              </a:ln>
              <a:effectLst/>
            </c:spPr>
            <c:extLst>
              <c:ext xmlns:c16="http://schemas.microsoft.com/office/drawing/2014/chart" uri="{C3380CC4-5D6E-409C-BE32-E72D297353CC}">
                <c16:uniqueId val="{0000001D-4ED4-4BE4-81AC-9C79016572A2}"/>
              </c:ext>
            </c:extLst>
          </c:dPt>
          <c:dPt>
            <c:idx val="15"/>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1F-4ED4-4BE4-81AC-9C79016572A2}"/>
              </c:ext>
            </c:extLst>
          </c:dPt>
          <c:dPt>
            <c:idx val="16"/>
            <c:bubble3D val="0"/>
            <c:spPr>
              <a:solidFill>
                <a:schemeClr val="accent5"/>
              </a:solidFill>
              <a:ln w="19050">
                <a:solidFill>
                  <a:schemeClr val="lt1"/>
                </a:solidFill>
              </a:ln>
              <a:effectLst/>
            </c:spPr>
            <c:extLst>
              <c:ext xmlns:c16="http://schemas.microsoft.com/office/drawing/2014/chart" uri="{C3380CC4-5D6E-409C-BE32-E72D297353CC}">
                <c16:uniqueId val="{00000021-4ED4-4BE4-81AC-9C79016572A2}"/>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4ED4-4BE4-81AC-9C79016572A2}"/>
              </c:ext>
            </c:extLst>
          </c:dPt>
          <c:dPt>
            <c:idx val="18"/>
            <c:bubble3D val="0"/>
            <c:spPr>
              <a:solidFill>
                <a:schemeClr val="accent1"/>
              </a:solidFill>
              <a:ln w="19050">
                <a:solidFill>
                  <a:schemeClr val="lt1"/>
                </a:solidFill>
              </a:ln>
              <a:effectLst/>
            </c:spPr>
            <c:extLst>
              <c:ext xmlns:c16="http://schemas.microsoft.com/office/drawing/2014/chart" uri="{C3380CC4-5D6E-409C-BE32-E72D297353CC}">
                <c16:uniqueId val="{00000025-4ED4-4BE4-81AC-9C79016572A2}"/>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4ED4-4BE4-81AC-9C79016572A2}"/>
              </c:ext>
            </c:extLst>
          </c:dPt>
          <c:dPt>
            <c:idx val="20"/>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29-4ED4-4BE4-81AC-9C79016572A2}"/>
              </c:ext>
            </c:extLst>
          </c:dPt>
          <c:dLbls>
            <c:dLbl>
              <c:idx val="0"/>
              <c:tx>
                <c:rich>
                  <a:bodyPr/>
                  <a:lstStyle/>
                  <a:p>
                    <a:r>
                      <a:rPr lang="en-US"/>
                      <a:t>13,000</a:t>
                    </a:r>
                    <a:fld id="{C960D79A-C0FA-47D4-950A-E0F8AE31FCF1}" type="CELLRANGE">
                      <a:rPr lang="en-US"/>
                      <a:pPr/>
                      <a:t>[CELLRANGE]</a:t>
                    </a:fld>
                    <a:endParaRPr lang="en-US" baseline="0"/>
                  </a:p>
                  <a:p>
                    <a:fld id="{EAF6CE51-78EE-47EA-AA49-A35921BB5EDD}" type="CATEGORYNAME">
                      <a:rPr lang="en-US"/>
                      <a:pPr/>
                      <a:t>[CATEGORY NAME]</a:t>
                    </a:fld>
                    <a:endParaRPr lang="en-US" baseline="0"/>
                  </a:p>
                  <a:p>
                    <a:fld id="{E52F888B-502A-4D47-AAAA-62E7CA6A5ED7}"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4ED4-4BE4-81AC-9C79016572A2}"/>
                </c:ext>
              </c:extLst>
            </c:dLbl>
            <c:dLbl>
              <c:idx val="1"/>
              <c:tx>
                <c:rich>
                  <a:bodyPr/>
                  <a:lstStyle/>
                  <a:p>
                    <a:fld id="{89EDD796-F7A6-449F-8358-E17302508542}" type="CELLRANGE">
                      <a:rPr lang="en-US"/>
                      <a:pPr/>
                      <a:t>[CELLRANGE]</a:t>
                    </a:fld>
                    <a:r>
                      <a:rPr lang="en-US"/>
                      <a:t>10,000</a:t>
                    </a:r>
                    <a:endParaRPr lang="en-US" baseline="0"/>
                  </a:p>
                  <a:p>
                    <a:fld id="{276BD604-B942-4121-8D00-1890E274316D}" type="CATEGORYNAME">
                      <a:rPr lang="en-US"/>
                      <a:pPr/>
                      <a:t>[CATEGORY NAME]</a:t>
                    </a:fld>
                    <a:endParaRPr lang="en-US" baseline="0"/>
                  </a:p>
                  <a:p>
                    <a:fld id="{22767766-0417-4DA0-85D1-B3AFBCAA7AF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4ED4-4BE4-81AC-9C79016572A2}"/>
                </c:ext>
              </c:extLst>
            </c:dLbl>
            <c:dLbl>
              <c:idx val="2"/>
              <c:tx>
                <c:rich>
                  <a:bodyPr/>
                  <a:lstStyle/>
                  <a:p>
                    <a:fld id="{EFF970BC-08E9-4806-B0FB-F05EA7BAE1E2}" type="CELLRANGE">
                      <a:rPr lang="en-US"/>
                      <a:pPr/>
                      <a:t>[CELLRANGE]</a:t>
                    </a:fld>
                    <a:r>
                      <a:rPr lang="en-US"/>
                      <a:t>9,500</a:t>
                    </a:r>
                    <a:endParaRPr lang="en-US" baseline="0"/>
                  </a:p>
                  <a:p>
                    <a:fld id="{BB15FFEE-407E-48AC-BD98-BAFC2FB4B577}" type="CATEGORYNAME">
                      <a:rPr lang="en-US"/>
                      <a:pPr/>
                      <a:t>[CATEGORY NAME]</a:t>
                    </a:fld>
                    <a:endParaRPr lang="en-US" baseline="0"/>
                  </a:p>
                  <a:p>
                    <a:fld id="{9A8AA527-599C-4E93-A4EC-97703F63DD15}"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4ED4-4BE4-81AC-9C79016572A2}"/>
                </c:ext>
              </c:extLst>
            </c:dLbl>
            <c:dLbl>
              <c:idx val="3"/>
              <c:tx>
                <c:rich>
                  <a:bodyPr/>
                  <a:lstStyle/>
                  <a:p>
                    <a:r>
                      <a:rPr lang="en-US"/>
                      <a:t>9,200</a:t>
                    </a:r>
                    <a:fld id="{35B8F9E7-25F0-44F4-A160-DEB8C9C8FD76}" type="CELLRANGE">
                      <a:rPr lang="en-US"/>
                      <a:pPr/>
                      <a:t>[CELLRANGE]</a:t>
                    </a:fld>
                    <a:endParaRPr lang="en-US" baseline="0"/>
                  </a:p>
                  <a:p>
                    <a:fld id="{9201895E-8173-4EEA-91F4-5CEE33BBF096}" type="CATEGORYNAME">
                      <a:rPr lang="en-US"/>
                      <a:pPr/>
                      <a:t>[CATEGORY NAME]</a:t>
                    </a:fld>
                    <a:endParaRPr lang="en-US" baseline="0"/>
                  </a:p>
                  <a:p>
                    <a:fld id="{47BEFCDC-9E6C-4167-8D87-02B2E960010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4ED4-4BE4-81AC-9C79016572A2}"/>
                </c:ext>
              </c:extLst>
            </c:dLbl>
            <c:dLbl>
              <c:idx val="4"/>
              <c:tx>
                <c:rich>
                  <a:bodyPr/>
                  <a:lstStyle/>
                  <a:p>
                    <a:r>
                      <a:rPr lang="en-US"/>
                      <a:t>9,000</a:t>
                    </a:r>
                  </a:p>
                  <a:p>
                    <a:fld id="{69E759CF-807D-4188-A695-969E92B89C6A}" type="CATEGORYNAME">
                      <a:rPr lang="en-US"/>
                      <a:pPr/>
                      <a:t>[CATEGORY NAME]</a:t>
                    </a:fld>
                    <a:r>
                      <a:rPr lang="en-US" baseline="0"/>
                      <a:t>
</a:t>
                    </a:r>
                    <a:fld id="{0545CC43-CF72-4FBB-BB87-F43A517737C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4ED4-4BE4-81AC-9C79016572A2}"/>
                </c:ext>
              </c:extLst>
            </c:dLbl>
            <c:dLbl>
              <c:idx val="5"/>
              <c:tx>
                <c:rich>
                  <a:bodyPr/>
                  <a:lstStyle/>
                  <a:p>
                    <a:r>
                      <a:rPr lang="en-US"/>
                      <a:t>9,000</a:t>
                    </a:r>
                    <a:fld id="{D28599F8-28CA-438B-984A-1A5D9A4AA003}" type="CELLRANGE">
                      <a:rPr lang="en-US"/>
                      <a:pPr/>
                      <a:t>[CELLRANGE]</a:t>
                    </a:fld>
                    <a:endParaRPr lang="en-US" baseline="0"/>
                  </a:p>
                  <a:p>
                    <a:fld id="{E16BCB45-10C1-410C-9CCC-4F66155F6B10}" type="CATEGORYNAME">
                      <a:rPr lang="en-US"/>
                      <a:pPr/>
                      <a:t>[CATEGORY NAME]</a:t>
                    </a:fld>
                    <a:endParaRPr lang="en-US" baseline="0"/>
                  </a:p>
                  <a:p>
                    <a:fld id="{F3ADC941-79EA-4C54-8996-B9004815139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4ED4-4BE4-81AC-9C79016572A2}"/>
                </c:ext>
              </c:extLst>
            </c:dLbl>
            <c:dLbl>
              <c:idx val="6"/>
              <c:tx>
                <c:rich>
                  <a:bodyPr/>
                  <a:lstStyle/>
                  <a:p>
                    <a:fld id="{267168F2-DCEA-42A1-BE7F-B3D78E4DA621}" type="CELLRANGE">
                      <a:rPr lang="en-US"/>
                      <a:pPr/>
                      <a:t>[CELLRANGE]</a:t>
                    </a:fld>
                    <a:r>
                      <a:rPr lang="en-US"/>
                      <a:t>8,500</a:t>
                    </a:r>
                    <a:endParaRPr lang="en-US" baseline="0"/>
                  </a:p>
                  <a:p>
                    <a:fld id="{2ADE2597-C37A-4555-B4CF-C8145047D299}" type="CATEGORYNAME">
                      <a:rPr lang="en-US"/>
                      <a:pPr/>
                      <a:t>[CATEGORY NAME]</a:t>
                    </a:fld>
                    <a:endParaRPr lang="en-US" baseline="0"/>
                  </a:p>
                  <a:p>
                    <a:fld id="{76E4C0B0-BF07-4969-94BC-AFE0E3AAF248}"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4ED4-4BE4-81AC-9C79016572A2}"/>
                </c:ext>
              </c:extLst>
            </c:dLbl>
            <c:dLbl>
              <c:idx val="7"/>
              <c:tx>
                <c:rich>
                  <a:bodyPr/>
                  <a:lstStyle/>
                  <a:p>
                    <a:r>
                      <a:rPr lang="en-US"/>
                      <a:t>7,200</a:t>
                    </a:r>
                    <a:fld id="{2C6790DA-D665-4616-8F25-F60C2A5A06CB}" type="CELLRANGE">
                      <a:rPr lang="en-US"/>
                      <a:pPr/>
                      <a:t>[CELLRANGE]</a:t>
                    </a:fld>
                    <a:endParaRPr lang="en-US" baseline="0"/>
                  </a:p>
                  <a:p>
                    <a:fld id="{EC32FB8D-E0E8-4951-8E62-C945E30EF90C}" type="CATEGORYNAME">
                      <a:rPr lang="en-US"/>
                      <a:pPr/>
                      <a:t>[CATEGORY NAME]</a:t>
                    </a:fld>
                    <a:endParaRPr lang="en-US" baseline="0"/>
                  </a:p>
                  <a:p>
                    <a:fld id="{1C6F661C-3F0F-4365-8183-6A7AAFA764EF}"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4ED4-4BE4-81AC-9C79016572A2}"/>
                </c:ext>
              </c:extLst>
            </c:dLbl>
            <c:dLbl>
              <c:idx val="8"/>
              <c:tx>
                <c:rich>
                  <a:bodyPr/>
                  <a:lstStyle/>
                  <a:p>
                    <a:fld id="{8A955556-4499-4175-B32B-131ED2687DFA}" type="CELLRANGE">
                      <a:rPr lang="en-US"/>
                      <a:pPr/>
                      <a:t>[CELLRANGE]</a:t>
                    </a:fld>
                    <a:r>
                      <a:rPr lang="en-US"/>
                      <a:t>4,800</a:t>
                    </a:r>
                    <a:endParaRPr lang="en-US" baseline="0"/>
                  </a:p>
                  <a:p>
                    <a:fld id="{66AB22D3-0E7B-49E3-8756-CBCD76DEFEE5}" type="CATEGORYNAME">
                      <a:rPr lang="en-US"/>
                      <a:pPr/>
                      <a:t>[CATEGORY NAME]</a:t>
                    </a:fld>
                    <a:endParaRPr lang="en-US" baseline="0"/>
                  </a:p>
                  <a:p>
                    <a:fld id="{CBDD4E01-B8AA-43A5-81CC-ED492B71771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4ED4-4BE4-81AC-9C79016572A2}"/>
                </c:ext>
              </c:extLst>
            </c:dLbl>
            <c:dLbl>
              <c:idx val="9"/>
              <c:tx>
                <c:rich>
                  <a:bodyPr/>
                  <a:lstStyle/>
                  <a:p>
                    <a:r>
                      <a:rPr lang="en-US"/>
                      <a:t>4,800</a:t>
                    </a:r>
                    <a:fld id="{AE566FB4-5AB1-41E2-BA7E-1BEEA1C77FEC}" type="CELLRANGE">
                      <a:rPr lang="en-US"/>
                      <a:pPr/>
                      <a:t>[CELLRANGE]</a:t>
                    </a:fld>
                    <a:endParaRPr lang="en-US" baseline="0"/>
                  </a:p>
                  <a:p>
                    <a:fld id="{0DC247BE-74A8-4932-B8D9-C077694FF10F}" type="CATEGORYNAME">
                      <a:rPr lang="en-US"/>
                      <a:pPr/>
                      <a:t>[CATEGORY NAME]</a:t>
                    </a:fld>
                    <a:endParaRPr lang="en-US" baseline="0"/>
                  </a:p>
                  <a:p>
                    <a:fld id="{B155CC5F-597B-479F-A8D4-AFA4EC644B9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4ED4-4BE4-81AC-9C79016572A2}"/>
                </c:ext>
              </c:extLst>
            </c:dLbl>
            <c:dLbl>
              <c:idx val="10"/>
              <c:tx>
                <c:rich>
                  <a:bodyPr/>
                  <a:lstStyle/>
                  <a:p>
                    <a:fld id="{938F6823-4DB1-4807-A0F9-92201748E2B4}" type="CELLRANGE">
                      <a:rPr lang="en-US"/>
                      <a:pPr/>
                      <a:t>[CELLRANGE]</a:t>
                    </a:fld>
                    <a:r>
                      <a:rPr lang="en-US"/>
                      <a:t>3,500</a:t>
                    </a:r>
                    <a:endParaRPr lang="en-US" baseline="0"/>
                  </a:p>
                  <a:p>
                    <a:fld id="{BF9F69A4-CD0A-45EA-98F0-CF51F90C7FF9}" type="CATEGORYNAME">
                      <a:rPr lang="en-US"/>
                      <a:pPr/>
                      <a:t>[CATEGORY NAME]</a:t>
                    </a:fld>
                    <a:endParaRPr lang="en-US" baseline="0"/>
                  </a:p>
                  <a:p>
                    <a:fld id="{33DD504B-5D59-4B15-A461-606DC5D99C5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4ED4-4BE4-81AC-9C79016572A2}"/>
                </c:ext>
              </c:extLst>
            </c:dLbl>
            <c:dLbl>
              <c:idx val="11"/>
              <c:tx>
                <c:rich>
                  <a:bodyPr/>
                  <a:lstStyle/>
                  <a:p>
                    <a:r>
                      <a:rPr lang="en-US"/>
                      <a:t>1,600</a:t>
                    </a:r>
                    <a:fld id="{AC9FCA78-A746-4F61-B761-C69E6ADBE9A2}" type="CELLRANGE">
                      <a:rPr lang="en-US"/>
                      <a:pPr/>
                      <a:t>[CELLRANGE]</a:t>
                    </a:fld>
                    <a:endParaRPr lang="en-US" baseline="0"/>
                  </a:p>
                  <a:p>
                    <a:fld id="{819BB83C-049B-4CE5-BC39-3D22D0786442}" type="CATEGORYNAME">
                      <a:rPr lang="en-US"/>
                      <a:pPr/>
                      <a:t>[CATEGORY NAME]</a:t>
                    </a:fld>
                    <a:endParaRPr lang="en-US" baseline="0"/>
                  </a:p>
                  <a:p>
                    <a:fld id="{80A6D5A9-1A8D-468B-BB40-7A40150FBF7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4ED4-4BE4-81AC-9C79016572A2}"/>
                </c:ext>
              </c:extLst>
            </c:dLbl>
            <c:dLbl>
              <c:idx val="12"/>
              <c:tx>
                <c:rich>
                  <a:bodyPr/>
                  <a:lstStyle/>
                  <a:p>
                    <a:r>
                      <a:rPr lang="en-US" baseline="0"/>
                      <a:t>&lt;1,000</a:t>
                    </a:r>
                  </a:p>
                  <a:p>
                    <a:fld id="{FC56FF49-C7C1-45D3-B637-ECBD7DF73F01}" type="CATEGORYNAME">
                      <a:rPr lang="en-US"/>
                      <a:pPr/>
                      <a:t>[CATEGORY NAME]</a:t>
                    </a:fld>
                    <a:endParaRPr lang="en-US" baseline="0"/>
                  </a:p>
                  <a:p>
                    <a:fld id="{126ED280-EFD2-46CB-A358-01FA79D4FEC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4ED4-4BE4-81AC-9C79016572A2}"/>
                </c:ext>
              </c:extLst>
            </c:dLbl>
            <c:dLbl>
              <c:idx val="13"/>
              <c:tx>
                <c:rich>
                  <a:bodyPr/>
                  <a:lstStyle/>
                  <a:p>
                    <a:r>
                      <a:rPr lang="en-US"/>
                      <a:t>&lt;1,000</a:t>
                    </a:r>
                    <a:fld id="{C02E0F70-BC22-4C2F-BF70-4DC5F9ADFD30}" type="CELLRANGE">
                      <a:rPr lang="en-US"/>
                      <a:pPr/>
                      <a:t>[CELLRANGE]</a:t>
                    </a:fld>
                    <a:endParaRPr lang="en-US" baseline="0"/>
                  </a:p>
                  <a:p>
                    <a:fld id="{AF43AB15-CB29-40EC-9203-48AF47CAE2A8}" type="CATEGORYNAME">
                      <a:rPr lang="en-US"/>
                      <a:pPr/>
                      <a:t>[CATEGORY NAME]</a:t>
                    </a:fld>
                    <a:endParaRPr lang="en-US" baseline="0"/>
                  </a:p>
                  <a:p>
                    <a:fld id="{31B0C0D4-C792-4E7C-9725-C32A3D471C0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B-4ED4-4BE4-81AC-9C79016572A2}"/>
                </c:ext>
              </c:extLst>
            </c:dLbl>
            <c:dLbl>
              <c:idx val="14"/>
              <c:tx>
                <c:rich>
                  <a:bodyPr/>
                  <a:lstStyle/>
                  <a:p>
                    <a:fld id="{150CCC19-E273-462C-910A-59C8ED57FDA3}" type="CELLRANGE">
                      <a:rPr lang="en-US"/>
                      <a:pPr/>
                      <a:t>[CELLRANGE]</a:t>
                    </a:fld>
                    <a:r>
                      <a:rPr lang="en-US"/>
                      <a:t>&lt;1,000</a:t>
                    </a:r>
                    <a:endParaRPr lang="en-US" baseline="0"/>
                  </a:p>
                  <a:p>
                    <a:fld id="{FA0DC4CF-1B44-4C16-829D-23D7035C033A}" type="CATEGORYNAME">
                      <a:rPr lang="en-US"/>
                      <a:pPr/>
                      <a:t>[CATEGORY NAME]</a:t>
                    </a:fld>
                    <a:endParaRPr lang="en-US" baseline="0"/>
                  </a:p>
                  <a:p>
                    <a:fld id="{764E92E4-E2FC-491F-B99A-31BEDA559F0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D-4ED4-4BE4-81AC-9C79016572A2}"/>
                </c:ext>
              </c:extLst>
            </c:dLbl>
            <c:dLbl>
              <c:idx val="15"/>
              <c:tx>
                <c:rich>
                  <a:bodyPr/>
                  <a:lstStyle/>
                  <a:p>
                    <a:fld id="{386384DD-67CB-4AE1-A1E1-FEB3EEF45362}" type="CELLRANGE">
                      <a:rPr lang="en-US"/>
                      <a:pPr/>
                      <a:t>[CELLRANGE]</a:t>
                    </a:fld>
                    <a:r>
                      <a:rPr lang="en-US"/>
                      <a:t>&lt;1,000</a:t>
                    </a:r>
                    <a:endParaRPr lang="en-US" baseline="0"/>
                  </a:p>
                  <a:p>
                    <a:fld id="{54FE8D88-8D8E-4F8C-8CFF-693415D1EE99}" type="CATEGORYNAME">
                      <a:rPr lang="en-US"/>
                      <a:pPr/>
                      <a:t>[CATEGORY NAME]</a:t>
                    </a:fld>
                    <a:endParaRPr lang="en-US" baseline="0"/>
                  </a:p>
                  <a:p>
                    <a:fld id="{8A823009-EB9E-4121-A0DE-1E9503CBC7CB}"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F-4ED4-4BE4-81AC-9C79016572A2}"/>
                </c:ext>
              </c:extLst>
            </c:dLbl>
            <c:dLbl>
              <c:idx val="16"/>
              <c:tx>
                <c:rich>
                  <a:bodyPr/>
                  <a:lstStyle/>
                  <a:p>
                    <a:r>
                      <a:rPr lang="en-US"/>
                      <a:t>&lt;1,000</a:t>
                    </a:r>
                    <a:fld id="{54BA25C8-E59D-475F-9A30-E010347FB2BE}" type="CELLRANGE">
                      <a:rPr lang="en-US"/>
                      <a:pPr/>
                      <a:t>[CELLRANGE]</a:t>
                    </a:fld>
                    <a:endParaRPr lang="en-US" baseline="0"/>
                  </a:p>
                  <a:p>
                    <a:fld id="{0623FD41-BD43-46AB-96CF-1C1400474D6B}" type="CATEGORYNAME">
                      <a:rPr lang="en-US"/>
                      <a:pPr/>
                      <a:t>[CATEGORY NAME]</a:t>
                    </a:fld>
                    <a:endParaRPr lang="en-US" baseline="0"/>
                  </a:p>
                  <a:p>
                    <a:fld id="{5280E855-D3A5-4C8B-BCA8-A0A6D31F717D}"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1-4ED4-4BE4-81AC-9C79016572A2}"/>
                </c:ext>
              </c:extLst>
            </c:dLbl>
            <c:dLbl>
              <c:idx val="17"/>
              <c:tx>
                <c:rich>
                  <a:bodyPr/>
                  <a:lstStyle/>
                  <a:p>
                    <a:r>
                      <a:rPr lang="en-US"/>
                      <a:t>&lt;500</a:t>
                    </a:r>
                    <a:fld id="{5B07D444-250A-4B40-9AE3-98B5EDED8FB9}" type="CELLRANGE">
                      <a:rPr lang="en-US"/>
                      <a:pPr/>
                      <a:t>[CELLRANGE]</a:t>
                    </a:fld>
                    <a:endParaRPr lang="en-US" baseline="0"/>
                  </a:p>
                  <a:p>
                    <a:fld id="{FEDA7A9B-F1D0-428D-B5B9-43BABB66F8B6}" type="CATEGORYNAME">
                      <a:rPr lang="en-US"/>
                      <a:pPr/>
                      <a:t>[CATEGORY NAME]</a:t>
                    </a:fld>
                    <a:endParaRPr lang="en-US" baseline="0"/>
                  </a:p>
                  <a:p>
                    <a:fld id="{B8CCC155-DD8B-49FE-91B5-D1020E8F0CE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3-4ED4-4BE4-81AC-9C79016572A2}"/>
                </c:ext>
              </c:extLst>
            </c:dLbl>
            <c:dLbl>
              <c:idx val="18"/>
              <c:tx>
                <c:rich>
                  <a:bodyPr/>
                  <a:lstStyle/>
                  <a:p>
                    <a:r>
                      <a:rPr lang="en-US"/>
                      <a:t>&lt;500</a:t>
                    </a:r>
                    <a:fld id="{740582BA-5171-4E4B-A2E4-87DB95731D19}" type="CELLRANGE">
                      <a:rPr lang="en-US"/>
                      <a:pPr/>
                      <a:t>[CELLRANGE]</a:t>
                    </a:fld>
                    <a:endParaRPr lang="en-US" baseline="0"/>
                  </a:p>
                  <a:p>
                    <a:fld id="{1682DF40-2A1D-4FED-846F-96CDCBB1A4D1}" type="CATEGORYNAME">
                      <a:rPr lang="en-US"/>
                      <a:pPr/>
                      <a:t>[CATEGORY NAME]</a:t>
                    </a:fld>
                    <a:endParaRPr lang="en-US" baseline="0"/>
                  </a:p>
                  <a:p>
                    <a:fld id="{81BB9668-3012-4B2C-8004-C1FB9CB0CE4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5-4ED4-4BE4-81AC-9C79016572A2}"/>
                </c:ext>
              </c:extLst>
            </c:dLbl>
            <c:dLbl>
              <c:idx val="19"/>
              <c:tx>
                <c:rich>
                  <a:bodyPr/>
                  <a:lstStyle/>
                  <a:p>
                    <a:r>
                      <a:rPr lang="en-US"/>
                      <a:t>&lt;200</a:t>
                    </a:r>
                    <a:fld id="{07D536C9-E117-46CA-B30B-E7578D7F6896}" type="CELLRANGE">
                      <a:rPr lang="en-US"/>
                      <a:pPr/>
                      <a:t>[CELLRANGE]</a:t>
                    </a:fld>
                    <a:endParaRPr lang="en-US" baseline="0"/>
                  </a:p>
                  <a:p>
                    <a:fld id="{7742FFC4-5C28-4953-A40A-3E44F8BE33EE}" type="CATEGORYNAME">
                      <a:rPr lang="en-US"/>
                      <a:pPr/>
                      <a:t>[CATEGORY NAME]</a:t>
                    </a:fld>
                    <a:endParaRPr lang="en-US" baseline="0"/>
                  </a:p>
                  <a:p>
                    <a:fld id="{831DAC85-62D4-4935-8F89-0FF2C774B89E}"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7-4ED4-4BE4-81AC-9C79016572A2}"/>
                </c:ext>
              </c:extLst>
            </c:dLbl>
            <c:dLbl>
              <c:idx val="20"/>
              <c:tx>
                <c:rich>
                  <a:bodyPr/>
                  <a:lstStyle/>
                  <a:p>
                    <a:r>
                      <a:rPr lang="en-US"/>
                      <a:t>...</a:t>
                    </a:r>
                    <a:fld id="{D0063BD8-ADFC-408B-861B-10CCF04C34CD}" type="CELLRANGE">
                      <a:rPr lang="en-US"/>
                      <a:pPr/>
                      <a:t>[CELLRANGE]</a:t>
                    </a:fld>
                    <a:endParaRPr lang="en-US" baseline="0"/>
                  </a:p>
                  <a:p>
                    <a:fld id="{85EFE8DF-97E9-4875-9122-C25E783FE209}" type="CATEGORYNAME">
                      <a:rPr lang="en-US"/>
                      <a:pPr/>
                      <a:t>[CATEGORY NAME]</a:t>
                    </a:fld>
                    <a:endParaRPr lang="en-US" baseline="0"/>
                  </a:p>
                  <a:p>
                    <a:fld id="{61CF2903-25EB-4452-9203-3622ECC3B4B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9-4ED4-4BE4-81AC-9C79016572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PMTCT_NI!$N$40:$N$60</c:f>
              <c:strCache>
                <c:ptCount val="21"/>
                <c:pt idx="0">
                  <c:v>Kenya</c:v>
                </c:pt>
                <c:pt idx="1">
                  <c:v>Malawi</c:v>
                </c:pt>
                <c:pt idx="2">
                  <c:v>Uganda</c:v>
                </c:pt>
                <c:pt idx="3">
                  <c:v>South Africa</c:v>
                </c:pt>
                <c:pt idx="4">
                  <c:v>Zimbabwe</c:v>
                </c:pt>
                <c:pt idx="5">
                  <c:v>Mozambique</c:v>
                </c:pt>
                <c:pt idx="6">
                  <c:v>Zambia</c:v>
                </c:pt>
                <c:pt idx="7">
                  <c:v>United Republic of Tanzania</c:v>
                </c:pt>
                <c:pt idx="8">
                  <c:v>Ethiopia</c:v>
                </c:pt>
                <c:pt idx="9">
                  <c:v>Angola</c:v>
                </c:pt>
                <c:pt idx="10">
                  <c:v>South Sudan</c:v>
                </c:pt>
                <c:pt idx="11">
                  <c:v>Lesotho</c:v>
                </c:pt>
                <c:pt idx="12">
                  <c:v>Burundi</c:v>
                </c:pt>
                <c:pt idx="13">
                  <c:v>Somalia</c:v>
                </c:pt>
                <c:pt idx="14">
                  <c:v>Swaziland</c:v>
                </c:pt>
                <c:pt idx="15">
                  <c:v>Madagascar</c:v>
                </c:pt>
                <c:pt idx="16">
                  <c:v>Namibia</c:v>
                </c:pt>
                <c:pt idx="17">
                  <c:v>Botswana</c:v>
                </c:pt>
                <c:pt idx="18">
                  <c:v>Rwanda</c:v>
                </c:pt>
                <c:pt idx="19">
                  <c:v>Eritrea</c:v>
                </c:pt>
                <c:pt idx="20">
                  <c:v>Mauritius</c:v>
                </c:pt>
              </c:strCache>
            </c:strRef>
          </c:cat>
          <c:val>
            <c:numRef>
              <c:f>PMTCT_NI!$O$40:$O$60</c:f>
              <c:numCache>
                <c:formatCode>#,##0</c:formatCode>
                <c:ptCount val="21"/>
                <c:pt idx="0">
                  <c:v>12515</c:v>
                </c:pt>
                <c:pt idx="1">
                  <c:v>9992</c:v>
                </c:pt>
                <c:pt idx="2">
                  <c:v>9472</c:v>
                </c:pt>
                <c:pt idx="3">
                  <c:v>9156</c:v>
                </c:pt>
                <c:pt idx="4">
                  <c:v>9086</c:v>
                </c:pt>
                <c:pt idx="5">
                  <c:v>9007</c:v>
                </c:pt>
                <c:pt idx="6">
                  <c:v>8502</c:v>
                </c:pt>
                <c:pt idx="7">
                  <c:v>7245</c:v>
                </c:pt>
                <c:pt idx="8">
                  <c:v>4841</c:v>
                </c:pt>
                <c:pt idx="9">
                  <c:v>4834</c:v>
                </c:pt>
                <c:pt idx="10">
                  <c:v>3485</c:v>
                </c:pt>
                <c:pt idx="11">
                  <c:v>1559</c:v>
                </c:pt>
                <c:pt idx="12">
                  <c:v>976</c:v>
                </c:pt>
                <c:pt idx="13">
                  <c:v>919</c:v>
                </c:pt>
                <c:pt idx="14">
                  <c:v>906</c:v>
                </c:pt>
                <c:pt idx="15">
                  <c:v>597</c:v>
                </c:pt>
                <c:pt idx="16">
                  <c:v>538</c:v>
                </c:pt>
                <c:pt idx="17">
                  <c:v>485</c:v>
                </c:pt>
                <c:pt idx="18">
                  <c:v>291</c:v>
                </c:pt>
                <c:pt idx="19">
                  <c:v>164</c:v>
                </c:pt>
                <c:pt idx="20">
                  <c:v>0.70389999999999997</c:v>
                </c:pt>
              </c:numCache>
            </c:numRef>
          </c:val>
          <c:extLst>
            <c:ext xmlns:c15="http://schemas.microsoft.com/office/drawing/2012/chart" uri="{02D57815-91ED-43cb-92C2-25804820EDAC}">
              <c15:datalabelsRange>
                <c15:f>PMTCT_NI!$P$40:$P$59</c15:f>
                <c15:dlblRangeCache>
                  <c:ptCount val="20"/>
                </c15:dlblRangeCache>
              </c15:datalabelsRange>
            </c:ext>
            <c:ext xmlns:c16="http://schemas.microsoft.com/office/drawing/2014/chart" uri="{C3380CC4-5D6E-409C-BE32-E72D297353CC}">
              <c16:uniqueId val="{0000002A-4ED4-4BE4-81AC-9C79016572A2}"/>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124886984221"/>
          <c:y val="0.17754556313380601"/>
          <c:w val="0.58446434195725505"/>
          <c:h val="0.76957443512226198"/>
        </c:manualLayout>
      </c:layout>
      <c:pieChart>
        <c:varyColors val="1"/>
        <c:ser>
          <c:idx val="0"/>
          <c:order val="0"/>
          <c:tx>
            <c:strRef>
              <c:f>PMTCT_NI!$B$39</c:f>
              <c:strCache>
                <c:ptCount val="1"/>
                <c:pt idx="0">
                  <c:v>New HIV infections among children</c:v>
                </c:pt>
              </c:strCache>
            </c:strRef>
          </c:tx>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B609-4B14-BF5E-CC1E534E92F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609-4B14-BF5E-CC1E534E92FA}"/>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609-4B14-BF5E-CC1E534E92FA}"/>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B609-4B14-BF5E-CC1E534E92FA}"/>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609-4B14-BF5E-CC1E534E92FA}"/>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609-4B14-BF5E-CC1E534E92FA}"/>
              </c:ext>
            </c:extLst>
          </c:dPt>
          <c:dPt>
            <c:idx val="6"/>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D-B609-4B14-BF5E-CC1E534E92FA}"/>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B609-4B14-BF5E-CC1E534E92FA}"/>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B609-4B14-BF5E-CC1E534E92FA}"/>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B609-4B14-BF5E-CC1E534E92FA}"/>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15-B609-4B14-BF5E-CC1E534E92FA}"/>
              </c:ext>
            </c:extLst>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17-B609-4B14-BF5E-CC1E534E92FA}"/>
              </c:ext>
            </c:extLst>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9-B609-4B14-BF5E-CC1E534E92FA}"/>
              </c:ext>
            </c:extLst>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B-B609-4B14-BF5E-CC1E534E92FA}"/>
              </c:ext>
            </c:extLst>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D-B609-4B14-BF5E-CC1E534E92FA}"/>
              </c:ext>
            </c:extLst>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F-B609-4B14-BF5E-CC1E534E92FA}"/>
              </c:ext>
            </c:extLst>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21-B609-4B14-BF5E-CC1E534E92FA}"/>
              </c:ext>
            </c:extLst>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23-B609-4B14-BF5E-CC1E534E92FA}"/>
              </c:ext>
            </c:extLst>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extLst>
              <c:ext xmlns:c16="http://schemas.microsoft.com/office/drawing/2014/chart" uri="{C3380CC4-5D6E-409C-BE32-E72D297353CC}">
                <c16:uniqueId val="{00000025-B609-4B14-BF5E-CC1E534E92FA}"/>
              </c:ext>
            </c:extLst>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extLst>
              <c:ext xmlns:c16="http://schemas.microsoft.com/office/drawing/2014/chart" uri="{C3380CC4-5D6E-409C-BE32-E72D297353CC}">
                <c16:uniqueId val="{00000027-B609-4B14-BF5E-CC1E534E92FA}"/>
              </c:ext>
            </c:extLst>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extLst>
              <c:ext xmlns:c16="http://schemas.microsoft.com/office/drawing/2014/chart" uri="{C3380CC4-5D6E-409C-BE32-E72D297353CC}">
                <c16:uniqueId val="{00000029-B609-4B14-BF5E-CC1E534E92FA}"/>
              </c:ext>
            </c:extLst>
          </c:dPt>
          <c:dLbls>
            <c:dLbl>
              <c:idx val="0"/>
              <c:tx>
                <c:rich>
                  <a:bodyPr/>
                  <a:lstStyle/>
                  <a:p>
                    <a:fld id="{302FED9F-BE7F-4A36-BFD7-D453744AFEC0}" type="CATEGORYNAME">
                      <a:rPr lang="en-US"/>
                      <a:pPr/>
                      <a:t>[CATEGORY NAME]</a:t>
                    </a:fld>
                    <a:r>
                      <a:rPr lang="en-US" baseline="0"/>
                      <a:t> 59,000 </a:t>
                    </a:r>
                    <a:fld id="{9D3F2446-98E1-40EF-80A1-F202E1A27FC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B609-4B14-BF5E-CC1E534E92FA}"/>
                </c:ext>
              </c:extLst>
            </c:dLbl>
            <c:dLbl>
              <c:idx val="1"/>
              <c:tx>
                <c:rich>
                  <a:bodyPr/>
                  <a:lstStyle/>
                  <a:p>
                    <a:fld id="{BF8FABFE-8A69-4496-8286-21A07FCFCE88}" type="CATEGORYNAME">
                      <a:rPr lang="en-US"/>
                      <a:pPr/>
                      <a:t>[CATEGORY NAME]</a:t>
                    </a:fld>
                    <a:r>
                      <a:rPr lang="en-US" baseline="0"/>
                      <a:t> 45,000 </a:t>
                    </a:r>
                    <a:fld id="{16A0F95C-ABCA-4E00-AB0C-95640230B13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B609-4B14-BF5E-CC1E534E92FA}"/>
                </c:ext>
              </c:extLst>
            </c:dLbl>
            <c:dLbl>
              <c:idx val="2"/>
              <c:tx>
                <c:rich>
                  <a:bodyPr/>
                  <a:lstStyle/>
                  <a:p>
                    <a:fld id="{6BF6A86A-C6A6-45C6-98A4-3CBCF862285F}" type="CATEGORYNAME">
                      <a:rPr lang="en-US"/>
                      <a:pPr/>
                      <a:t>[CATEGORY NAME]</a:t>
                    </a:fld>
                    <a:r>
                      <a:rPr lang="en-US" baseline="0"/>
                      <a:t> 40,000 </a:t>
                    </a:r>
                    <a:fld id="{DCA6431C-2C22-4E7F-BF61-D17A43823D4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B609-4B14-BF5E-CC1E534E92FA}"/>
                </c:ext>
              </c:extLst>
            </c:dLbl>
            <c:dLbl>
              <c:idx val="3"/>
              <c:tx>
                <c:rich>
                  <a:bodyPr/>
                  <a:lstStyle/>
                  <a:p>
                    <a:fld id="{0A5E8B05-5E92-4299-B842-3DC4E17E939B}" type="CATEGORYNAME">
                      <a:rPr lang="en-US"/>
                      <a:pPr/>
                      <a:t>[CATEGORY NAME]</a:t>
                    </a:fld>
                    <a:r>
                      <a:rPr lang="en-US" baseline="0"/>
                      <a:t> 36,000 </a:t>
                    </a:r>
                    <a:fld id="{13A0BD17-40E3-4B17-B88C-E33C06E00E9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B609-4B14-BF5E-CC1E534E92FA}"/>
                </c:ext>
              </c:extLst>
            </c:dLbl>
            <c:dLbl>
              <c:idx val="4"/>
              <c:tx>
                <c:rich>
                  <a:bodyPr/>
                  <a:lstStyle/>
                  <a:p>
                    <a:fld id="{693025C0-CDCC-41BC-B093-BBAEFA677A84}" type="CATEGORYNAME">
                      <a:rPr lang="en-US"/>
                      <a:pPr/>
                      <a:t>[CATEGORY NAME]</a:t>
                    </a:fld>
                    <a:r>
                      <a:rPr lang="en-US" baseline="0"/>
                      <a:t> 36,000 </a:t>
                    </a:r>
                    <a:fld id="{49E1E98A-62A3-4F5D-8C6A-923C77D8F84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B609-4B14-BF5E-CC1E534E92FA}"/>
                </c:ext>
              </c:extLst>
            </c:dLbl>
            <c:dLbl>
              <c:idx val="5"/>
              <c:tx>
                <c:rich>
                  <a:bodyPr/>
                  <a:lstStyle/>
                  <a:p>
                    <a:fld id="{387E6FDC-578F-4794-9B36-FE9B57A0E66F}" type="CATEGORYNAME">
                      <a:rPr lang="en-US"/>
                      <a:pPr/>
                      <a:t>[CATEGORY NAME]</a:t>
                    </a:fld>
                    <a:r>
                      <a:rPr lang="en-US" baseline="0"/>
                      <a:t> 29,000 </a:t>
                    </a:r>
                    <a:fld id="{0D8746A9-1841-4CC9-B294-1DE5055165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B609-4B14-BF5E-CC1E534E92FA}"/>
                </c:ext>
              </c:extLst>
            </c:dLbl>
            <c:dLbl>
              <c:idx val="6"/>
              <c:tx>
                <c:rich>
                  <a:bodyPr/>
                  <a:lstStyle/>
                  <a:p>
                    <a:fld id="{5A5929E0-9A67-4D5B-AD5E-084FE6AC7CF4}" type="CATEGORYNAME">
                      <a:rPr lang="en-US"/>
                      <a:pPr/>
                      <a:t>[CATEGORY NAME]</a:t>
                    </a:fld>
                    <a:r>
                      <a:rPr lang="en-US" baseline="0"/>
                      <a:t> 27,000 </a:t>
                    </a:r>
                    <a:fld id="{96C086CA-7E59-4529-BA3E-C129750ED37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B609-4B14-BF5E-CC1E534E92FA}"/>
                </c:ext>
              </c:extLst>
            </c:dLbl>
            <c:dLbl>
              <c:idx val="7"/>
              <c:tx>
                <c:rich>
                  <a:bodyPr/>
                  <a:lstStyle/>
                  <a:p>
                    <a:fld id="{32221342-2585-4CF1-B390-62C2EF68618F}" type="CATEGORYNAME">
                      <a:rPr lang="en-US"/>
                      <a:pPr/>
                      <a:t>[CATEGORY NAME]</a:t>
                    </a:fld>
                    <a:r>
                      <a:rPr lang="en-US" baseline="0"/>
                      <a:t> 26,000 </a:t>
                    </a:r>
                    <a:fld id="{8578520A-02F9-49D3-9B30-4F564A55D9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B609-4B14-BF5E-CC1E534E92FA}"/>
                </c:ext>
              </c:extLst>
            </c:dLbl>
            <c:dLbl>
              <c:idx val="8"/>
              <c:tx>
                <c:rich>
                  <a:bodyPr/>
                  <a:lstStyle/>
                  <a:p>
                    <a:fld id="{92FCFB3E-FCF8-4F9A-8761-5AD1AB5BB231}" type="CATEGORYNAME">
                      <a:rPr lang="en-US"/>
                      <a:pPr/>
                      <a:t>[CATEGORY NAME]</a:t>
                    </a:fld>
                    <a:r>
                      <a:rPr lang="en-US" baseline="0"/>
                      <a:t> 19,000 </a:t>
                    </a:r>
                    <a:fld id="{6C737404-E2BD-4638-B590-628648296DB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B609-4B14-BF5E-CC1E534E92FA}"/>
                </c:ext>
              </c:extLst>
            </c:dLbl>
            <c:dLbl>
              <c:idx val="9"/>
              <c:tx>
                <c:rich>
                  <a:bodyPr/>
                  <a:lstStyle/>
                  <a:p>
                    <a:fld id="{0CABB9F3-31B2-4F56-9763-214D543BE17E}" type="CATEGORYNAME">
                      <a:rPr lang="en-US"/>
                      <a:pPr/>
                      <a:t>[CATEGORY NAME]</a:t>
                    </a:fld>
                    <a:r>
                      <a:rPr lang="en-US" baseline="0"/>
                      <a:t> 7,300 </a:t>
                    </a:r>
                    <a:fld id="{C7D68D47-A8EC-42CF-A5DA-7BF3BD92D4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B609-4B14-BF5E-CC1E534E92FA}"/>
                </c:ext>
              </c:extLst>
            </c:dLbl>
            <c:dLbl>
              <c:idx val="10"/>
              <c:tx>
                <c:rich>
                  <a:bodyPr/>
                  <a:lstStyle/>
                  <a:p>
                    <a:fld id="{4C9619A8-B353-4351-9CD1-E3C79CE4BCEF}" type="CATEGORYNAME">
                      <a:rPr lang="en-US"/>
                      <a:pPr/>
                      <a:t>[CATEGORY NAME]</a:t>
                    </a:fld>
                    <a:r>
                      <a:rPr lang="en-US" baseline="0"/>
                      <a:t> 4,300 </a:t>
                    </a:r>
                    <a:fld id="{8F93102F-0387-403C-94C4-B741B10D34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B609-4B14-BF5E-CC1E534E92FA}"/>
                </c:ext>
              </c:extLst>
            </c:dLbl>
            <c:dLbl>
              <c:idx val="11"/>
              <c:tx>
                <c:rich>
                  <a:bodyPr/>
                  <a:lstStyle/>
                  <a:p>
                    <a:fld id="{02DF59DA-96CF-4742-8F7D-E3969649F300}" type="CATEGORYNAME">
                      <a:rPr lang="en-US"/>
                      <a:pPr/>
                      <a:t>[CATEGORY NAME]</a:t>
                    </a:fld>
                    <a:r>
                      <a:rPr lang="en-US" baseline="0"/>
                      <a:t> 4,000 </a:t>
                    </a:r>
                    <a:fld id="{F7054C27-883B-49F7-99A3-379B40E568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7-B609-4B14-BF5E-CC1E534E92FA}"/>
                </c:ext>
              </c:extLst>
            </c:dLbl>
            <c:dLbl>
              <c:idx val="12"/>
              <c:tx>
                <c:rich>
                  <a:bodyPr/>
                  <a:lstStyle/>
                  <a:p>
                    <a:fld id="{19E93B8B-EBE2-4D15-8030-20601002AF82}" type="CATEGORYNAME">
                      <a:rPr lang="en-US"/>
                      <a:pPr/>
                      <a:t>[CATEGORY NAME]</a:t>
                    </a:fld>
                    <a:r>
                      <a:rPr lang="en-US" baseline="0"/>
                      <a:t> 3,900 </a:t>
                    </a:r>
                    <a:fld id="{4A6732C2-A824-4D35-8EED-F6430C78CD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9-B609-4B14-BF5E-CC1E534E92FA}"/>
                </c:ext>
              </c:extLst>
            </c:dLbl>
            <c:dLbl>
              <c:idx val="13"/>
              <c:tx>
                <c:rich>
                  <a:bodyPr/>
                  <a:lstStyle/>
                  <a:p>
                    <a:fld id="{ECEB8444-CA69-4F9A-8C8F-66471AF7D00B}" type="CATEGORYNAME">
                      <a:rPr lang="en-US"/>
                      <a:pPr/>
                      <a:t>[CATEGORY NAME]</a:t>
                    </a:fld>
                    <a:r>
                      <a:rPr lang="en-US" baseline="0"/>
                      <a:t> 3,700 </a:t>
                    </a:r>
                    <a:fld id="{384760DE-3BAD-4A26-B9DA-195CCDD7808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B-B609-4B14-BF5E-CC1E534E92FA}"/>
                </c:ext>
              </c:extLst>
            </c:dLbl>
            <c:dLbl>
              <c:idx val="14"/>
              <c:tx>
                <c:rich>
                  <a:bodyPr/>
                  <a:lstStyle/>
                  <a:p>
                    <a:fld id="{5DB8D31C-9DC7-4FF4-9096-0EFCC4798243}" type="CATEGORYNAME">
                      <a:rPr lang="en-US"/>
                      <a:pPr/>
                      <a:t>[CATEGORY NAME]</a:t>
                    </a:fld>
                    <a:r>
                      <a:rPr lang="en-US" baseline="0"/>
                      <a:t> 3,400 </a:t>
                    </a:r>
                    <a:fld id="{06197470-916F-45FF-9948-39FDBC0F97B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D-B609-4B14-BF5E-CC1E534E92FA}"/>
                </c:ext>
              </c:extLst>
            </c:dLbl>
            <c:dLbl>
              <c:idx val="15"/>
              <c:tx>
                <c:rich>
                  <a:bodyPr/>
                  <a:lstStyle/>
                  <a:p>
                    <a:fld id="{0B6B9C51-510B-4423-8744-F5A635947FD3}" type="CATEGORYNAME">
                      <a:rPr lang="en-US"/>
                      <a:pPr/>
                      <a:t>[CATEGORY NAME]</a:t>
                    </a:fld>
                    <a:r>
                      <a:rPr lang="en-US" baseline="0"/>
                      <a:t> 2,900 </a:t>
                    </a:r>
                    <a:fld id="{EC3A7178-CAEE-4D9C-879D-F0CA9BF4144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F-B609-4B14-BF5E-CC1E534E92FA}"/>
                </c:ext>
              </c:extLst>
            </c:dLbl>
            <c:dLbl>
              <c:idx val="16"/>
              <c:tx>
                <c:rich>
                  <a:bodyPr/>
                  <a:lstStyle/>
                  <a:p>
                    <a:fld id="{DE7BF810-13E4-46C6-8CB2-23CB85FCCCDB}" type="CATEGORYNAME">
                      <a:rPr lang="en-US"/>
                      <a:pPr/>
                      <a:t>[CATEGORY NAME]</a:t>
                    </a:fld>
                    <a:r>
                      <a:rPr lang="en-US" baseline="0"/>
                      <a:t> ... </a:t>
                    </a:r>
                    <a:fld id="{EAF5C3F8-AFFA-41CB-A8DF-16DA30C8C6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1-B609-4B14-BF5E-CC1E534E92FA}"/>
                </c:ext>
              </c:extLst>
            </c:dLbl>
            <c:dLbl>
              <c:idx val="17"/>
              <c:tx>
                <c:rich>
                  <a:bodyPr/>
                  <a:lstStyle/>
                  <a:p>
                    <a:fld id="{D612A8AD-76B9-40C5-9CC6-F25EC2C8809E}" type="CATEGORYNAME">
                      <a:rPr lang="en-US"/>
                      <a:pPr/>
                      <a:t>[CATEGORY NAME]</a:t>
                    </a:fld>
                    <a:r>
                      <a:rPr lang="en-US" baseline="0"/>
                      <a:t> 1,000 </a:t>
                    </a:r>
                    <a:fld id="{2B860F14-3D29-4BAD-94A2-6852CE6040F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3-B609-4B14-BF5E-CC1E534E92FA}"/>
                </c:ext>
              </c:extLst>
            </c:dLbl>
            <c:dLbl>
              <c:idx val="18"/>
              <c:tx>
                <c:rich>
                  <a:bodyPr/>
                  <a:lstStyle/>
                  <a:p>
                    <a:fld id="{AB328F09-FF43-476E-B416-0DCAEBC12707}" type="CATEGORYNAME">
                      <a:rPr lang="en-US"/>
                      <a:pPr/>
                      <a:t>[CATEGORY NAME]</a:t>
                    </a:fld>
                    <a:r>
                      <a:rPr lang="en-US" baseline="0"/>
                      <a:t> &lt;1,000 </a:t>
                    </a:r>
                    <a:fld id="{4D2404D6-1387-466B-B141-D828AE0EFF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5-B609-4B14-BF5E-CC1E534E92FA}"/>
                </c:ext>
              </c:extLst>
            </c:dLbl>
            <c:dLbl>
              <c:idx val="19"/>
              <c:tx>
                <c:rich>
                  <a:bodyPr/>
                  <a:lstStyle/>
                  <a:p>
                    <a:fld id="{EC34F1F5-558C-447E-8E2B-158599517E85}" type="CATEGORYNAME">
                      <a:rPr lang="en-US"/>
                      <a:pPr/>
                      <a:t>[CATEGORY NAME]</a:t>
                    </a:fld>
                    <a:r>
                      <a:rPr lang="en-US" baseline="0"/>
                      <a:t> &lt;1,000 </a:t>
                    </a:r>
                    <a:fld id="{0AA26D42-6CE2-47E6-848D-7C61987D1B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7-B609-4B14-BF5E-CC1E534E92FA}"/>
                </c:ext>
              </c:extLst>
            </c:dLbl>
            <c:dLbl>
              <c:idx val="20"/>
              <c:tx>
                <c:rich>
                  <a:bodyPr/>
                  <a:lstStyle/>
                  <a:p>
                    <a:fld id="{C192EACA-EC24-4364-AD2A-9F0216BC88C6}" type="CATEGORYNAME">
                      <a:rPr lang="en-US"/>
                      <a:pPr/>
                      <a:t>[CATEGORY NAME]</a:t>
                    </a:fld>
                    <a:r>
                      <a:rPr lang="en-US" baseline="0"/>
                      <a:t> ... </a:t>
                    </a:r>
                    <a:fld id="{77BD2036-A4E1-4AD2-A68A-0DCA651B332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9-B609-4B14-BF5E-CC1E534E92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PMTCT_NI!$A$40:$A$60</c:f>
              <c:strCache>
                <c:ptCount val="21"/>
                <c:pt idx="0">
                  <c:v>South Africa</c:v>
                </c:pt>
                <c:pt idx="1">
                  <c:v>Kenya</c:v>
                </c:pt>
                <c:pt idx="2">
                  <c:v>United Republic of Tanzania</c:v>
                </c:pt>
                <c:pt idx="3">
                  <c:v>Zimbabwe</c:v>
                </c:pt>
                <c:pt idx="4">
                  <c:v>Ethiopia</c:v>
                </c:pt>
                <c:pt idx="5">
                  <c:v>Malawi</c:v>
                </c:pt>
                <c:pt idx="6">
                  <c:v>Uganda</c:v>
                </c:pt>
                <c:pt idx="7">
                  <c:v>Mozambique</c:v>
                </c:pt>
                <c:pt idx="8">
                  <c:v>Zambia</c:v>
                </c:pt>
                <c:pt idx="9">
                  <c:v>Rwanda</c:v>
                </c:pt>
                <c:pt idx="10">
                  <c:v>Botswana</c:v>
                </c:pt>
                <c:pt idx="11">
                  <c:v>Angola</c:v>
                </c:pt>
                <c:pt idx="12">
                  <c:v>Lesotho</c:v>
                </c:pt>
                <c:pt idx="13">
                  <c:v>Burundi</c:v>
                </c:pt>
                <c:pt idx="14">
                  <c:v>Swaziland</c:v>
                </c:pt>
                <c:pt idx="15">
                  <c:v>Namibia</c:v>
                </c:pt>
                <c:pt idx="16">
                  <c:v>South Sudan</c:v>
                </c:pt>
                <c:pt idx="17">
                  <c:v>Madagascar</c:v>
                </c:pt>
                <c:pt idx="18">
                  <c:v>Somalia</c:v>
                </c:pt>
                <c:pt idx="19">
                  <c:v>Eritrea</c:v>
                </c:pt>
                <c:pt idx="20">
                  <c:v>Mauritius</c:v>
                </c:pt>
              </c:strCache>
            </c:strRef>
          </c:cat>
          <c:val>
            <c:numRef>
              <c:f>PMTCT_NI!$B$40:$B$60</c:f>
              <c:numCache>
                <c:formatCode>#,##0</c:formatCode>
                <c:ptCount val="21"/>
                <c:pt idx="0">
                  <c:v>59110</c:v>
                </c:pt>
                <c:pt idx="1">
                  <c:v>44693</c:v>
                </c:pt>
                <c:pt idx="2">
                  <c:v>39535</c:v>
                </c:pt>
                <c:pt idx="3">
                  <c:v>35893</c:v>
                </c:pt>
                <c:pt idx="4">
                  <c:v>35878</c:v>
                </c:pt>
                <c:pt idx="5">
                  <c:v>28816</c:v>
                </c:pt>
                <c:pt idx="6">
                  <c:v>26665</c:v>
                </c:pt>
                <c:pt idx="7">
                  <c:v>25863</c:v>
                </c:pt>
                <c:pt idx="8">
                  <c:v>19332</c:v>
                </c:pt>
                <c:pt idx="9">
                  <c:v>7319</c:v>
                </c:pt>
                <c:pt idx="10">
                  <c:v>4325</c:v>
                </c:pt>
                <c:pt idx="11">
                  <c:v>3975</c:v>
                </c:pt>
                <c:pt idx="12">
                  <c:v>3881</c:v>
                </c:pt>
                <c:pt idx="13">
                  <c:v>3740</c:v>
                </c:pt>
                <c:pt idx="14">
                  <c:v>3419</c:v>
                </c:pt>
                <c:pt idx="15">
                  <c:v>2910</c:v>
                </c:pt>
                <c:pt idx="16">
                  <c:v>1996</c:v>
                </c:pt>
                <c:pt idx="17">
                  <c:v>1017</c:v>
                </c:pt>
                <c:pt idx="18">
                  <c:v>871</c:v>
                </c:pt>
                <c:pt idx="19">
                  <c:v>576</c:v>
                </c:pt>
                <c:pt idx="20">
                  <c:v>43</c:v>
                </c:pt>
              </c:numCache>
            </c:numRef>
          </c:val>
          <c:extLst>
            <c:ext xmlns:c16="http://schemas.microsoft.com/office/drawing/2014/chart" uri="{C3380CC4-5D6E-409C-BE32-E72D297353CC}">
              <c16:uniqueId val="{0000002A-B609-4B14-BF5E-CC1E534E92F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people</a:t>
            </a:r>
            <a:r>
              <a:rPr lang="en-US" baseline="0"/>
              <a:t> living with HIV, know their status, on ART, and virally suppressed, West and Central Africa, 2016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dLbl>
              <c:idx val="0"/>
              <c:tx>
                <c:rich>
                  <a:bodyPr/>
                  <a:lstStyle/>
                  <a:p>
                    <a:fld id="{694A7863-BE6B-4F9D-8EB4-8F25DC4635D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F46-4C98-AB9B-BBF885564E94}"/>
                </c:ext>
              </c:extLst>
            </c:dLbl>
            <c:dLbl>
              <c:idx val="1"/>
              <c:tx>
                <c:rich>
                  <a:bodyPr/>
                  <a:lstStyle/>
                  <a:p>
                    <a:fld id="{732AA5E2-832A-4C4B-B238-6A263A7A4C1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F46-4C98-AB9B-BBF885564E94}"/>
                </c:ext>
              </c:extLst>
            </c:dLbl>
            <c:dLbl>
              <c:idx val="2"/>
              <c:tx>
                <c:rich>
                  <a:bodyPr/>
                  <a:lstStyle/>
                  <a:p>
                    <a:fld id="{B11CEDB7-C0D3-48A6-B3DD-EF73495BC3F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F46-4C98-AB9B-BBF885564E94}"/>
                </c:ext>
              </c:extLst>
            </c:dLbl>
            <c:dLbl>
              <c:idx val="3"/>
              <c:tx>
                <c:rich>
                  <a:bodyPr/>
                  <a:lstStyle/>
                  <a:p>
                    <a:fld id="{CA886B0E-2975-456A-806B-A981D41C0AA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F46-4C98-AB9B-BBF885564E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 90-90-90'!$D$53:$G$53</c:f>
              <c:strCache>
                <c:ptCount val="4"/>
                <c:pt idx="0">
                  <c:v>Total people living with HIV (PLHIV)</c:v>
                </c:pt>
                <c:pt idx="1">
                  <c:v>Number of people living with HIV who know their status</c:v>
                </c:pt>
                <c:pt idx="2">
                  <c:v>Number of people on ART</c:v>
                </c:pt>
                <c:pt idx="3">
                  <c:v>Number of people on ART who are virally suppressed</c:v>
                </c:pt>
              </c:strCache>
            </c:strRef>
          </c:cat>
          <c:val>
            <c:numRef>
              <c:f>'1 90-90-90'!$D$54:$G$54</c:f>
              <c:numCache>
                <c:formatCode>_(* #,##0_);_(* \(#,##0\);_(* "-"??_);_(@_)</c:formatCode>
                <c:ptCount val="4"/>
                <c:pt idx="0">
                  <c:v>6064000</c:v>
                </c:pt>
                <c:pt idx="1">
                  <c:v>2513000</c:v>
                </c:pt>
                <c:pt idx="2">
                  <c:v>2075000</c:v>
                </c:pt>
                <c:pt idx="3">
                  <c:v>1514000</c:v>
                </c:pt>
              </c:numCache>
            </c:numRef>
          </c:val>
          <c:extLst>
            <c:ext xmlns:c15="http://schemas.microsoft.com/office/drawing/2012/chart" uri="{02D57815-91ED-43cb-92C2-25804820EDAC}">
              <c15:datalabelsRange>
                <c15:f>'1 90-90-90'!$D$57:$G$57</c15:f>
                <c15:dlblRangeCache>
                  <c:ptCount val="4"/>
                  <c:pt idx="0">
                    <c:v>6.1 million</c:v>
                  </c:pt>
                  <c:pt idx="1">
                    <c:v>2.5 million</c:v>
                  </c:pt>
                  <c:pt idx="2">
                    <c:v>2.1 million</c:v>
                  </c:pt>
                  <c:pt idx="3">
                    <c:v>1.5 million</c:v>
                  </c:pt>
                </c15:dlblRangeCache>
              </c15:datalabelsRange>
            </c:ext>
            <c:ext xmlns:c16="http://schemas.microsoft.com/office/drawing/2014/chart" uri="{C3380CC4-5D6E-409C-BE32-E72D297353CC}">
              <c16:uniqueId val="{00000000-DF46-4C98-AB9B-BBF885564E94}"/>
            </c:ext>
          </c:extLst>
        </c:ser>
        <c:dLbls>
          <c:dLblPos val="outEnd"/>
          <c:showLegendKey val="0"/>
          <c:showVal val="1"/>
          <c:showCatName val="0"/>
          <c:showSerName val="0"/>
          <c:showPercent val="0"/>
          <c:showBubbleSize val="0"/>
        </c:dLbls>
        <c:gapWidth val="100"/>
        <c:overlap val="-27"/>
        <c:axId val="365607535"/>
        <c:axId val="1883756559"/>
      </c:barChart>
      <c:catAx>
        <c:axId val="365607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756559"/>
        <c:crosses val="autoZero"/>
        <c:auto val="1"/>
        <c:lblAlgn val="ctr"/>
        <c:lblOffset val="100"/>
        <c:noMultiLvlLbl val="0"/>
      </c:catAx>
      <c:valAx>
        <c:axId val="1883756559"/>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607535"/>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West and Central Africa,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6071448324042701"/>
          <c:y val="0.30943154372842102"/>
          <c:w val="0.55595011313241005"/>
          <c:h val="0.59274083792792398"/>
        </c:manualLayout>
      </c:layout>
      <c:pieChart>
        <c:varyColors val="1"/>
        <c:ser>
          <c:idx val="0"/>
          <c:order val="0"/>
          <c:tx>
            <c:strRef>
              <c:f>'15 AIDS Deaths_0-14_Country'!$B$38</c:f>
              <c:strCache>
                <c:ptCount val="1"/>
                <c:pt idx="0">
                  <c:v>Value</c:v>
                </c:pt>
              </c:strCache>
            </c:strRef>
          </c:tx>
          <c:dPt>
            <c:idx val="0"/>
            <c:bubble3D val="0"/>
            <c:spPr>
              <a:solidFill>
                <a:schemeClr val="accent2"/>
              </a:solidFill>
              <a:ln>
                <a:noFill/>
              </a:ln>
              <a:effectLst/>
            </c:spPr>
            <c:extLst>
              <c:ext xmlns:c16="http://schemas.microsoft.com/office/drawing/2014/chart" uri="{C3380CC4-5D6E-409C-BE32-E72D297353CC}">
                <c16:uniqueId val="{00000001-6869-4B56-A95F-FA44C96AA6D9}"/>
              </c:ext>
            </c:extLst>
          </c:dPt>
          <c:dPt>
            <c:idx val="1"/>
            <c:bubble3D val="0"/>
            <c:spPr>
              <a:solidFill>
                <a:schemeClr val="accent4"/>
              </a:solidFill>
              <a:ln>
                <a:noFill/>
              </a:ln>
              <a:effectLst/>
            </c:spPr>
            <c:extLst>
              <c:ext xmlns:c16="http://schemas.microsoft.com/office/drawing/2014/chart" uri="{C3380CC4-5D6E-409C-BE32-E72D297353CC}">
                <c16:uniqueId val="{00000003-6869-4B56-A95F-FA44C96AA6D9}"/>
              </c:ext>
            </c:extLst>
          </c:dPt>
          <c:dPt>
            <c:idx val="2"/>
            <c:bubble3D val="0"/>
            <c:spPr>
              <a:solidFill>
                <a:schemeClr val="accent6"/>
              </a:solidFill>
              <a:ln>
                <a:noFill/>
              </a:ln>
              <a:effectLst/>
            </c:spPr>
            <c:extLst>
              <c:ext xmlns:c16="http://schemas.microsoft.com/office/drawing/2014/chart" uri="{C3380CC4-5D6E-409C-BE32-E72D297353CC}">
                <c16:uniqueId val="{00000005-6869-4B56-A95F-FA44C96AA6D9}"/>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6869-4B56-A95F-FA44C96AA6D9}"/>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6869-4B56-A95F-FA44C96AA6D9}"/>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6869-4B56-A95F-FA44C96AA6D9}"/>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6869-4B56-A95F-FA44C96AA6D9}"/>
              </c:ext>
            </c:extLst>
          </c:dPt>
          <c:dPt>
            <c:idx val="7"/>
            <c:bubble3D val="0"/>
            <c:spPr>
              <a:solidFill>
                <a:schemeClr val="accent4">
                  <a:lumMod val="80000"/>
                  <a:lumOff val="20000"/>
                </a:schemeClr>
              </a:solidFill>
              <a:ln>
                <a:noFill/>
              </a:ln>
              <a:effectLst/>
            </c:spPr>
            <c:extLst>
              <c:ext xmlns:c16="http://schemas.microsoft.com/office/drawing/2014/chart" uri="{C3380CC4-5D6E-409C-BE32-E72D297353CC}">
                <c16:uniqueId val="{0000000F-6869-4B56-A95F-FA44C96AA6D9}"/>
              </c:ext>
            </c:extLst>
          </c:dPt>
          <c:dPt>
            <c:idx val="8"/>
            <c:bubble3D val="0"/>
            <c:spPr>
              <a:solidFill>
                <a:schemeClr val="accent6">
                  <a:lumMod val="80000"/>
                  <a:lumOff val="20000"/>
                </a:schemeClr>
              </a:solidFill>
              <a:ln>
                <a:noFill/>
              </a:ln>
              <a:effectLst/>
            </c:spPr>
            <c:extLst>
              <c:ext xmlns:c16="http://schemas.microsoft.com/office/drawing/2014/chart" uri="{C3380CC4-5D6E-409C-BE32-E72D297353CC}">
                <c16:uniqueId val="{00000011-6869-4B56-A95F-FA44C96AA6D9}"/>
              </c:ext>
            </c:extLst>
          </c:dPt>
          <c:dPt>
            <c:idx val="9"/>
            <c:bubble3D val="0"/>
            <c:spPr>
              <a:solidFill>
                <a:schemeClr val="accent2">
                  <a:lumMod val="80000"/>
                </a:schemeClr>
              </a:solidFill>
              <a:ln>
                <a:noFill/>
              </a:ln>
              <a:effectLst/>
            </c:spPr>
            <c:extLst>
              <c:ext xmlns:c16="http://schemas.microsoft.com/office/drawing/2014/chart" uri="{C3380CC4-5D6E-409C-BE32-E72D297353CC}">
                <c16:uniqueId val="{00000013-6869-4B56-A95F-FA44C96AA6D9}"/>
              </c:ext>
            </c:extLst>
          </c:dPt>
          <c:dPt>
            <c:idx val="10"/>
            <c:bubble3D val="0"/>
            <c:spPr>
              <a:solidFill>
                <a:schemeClr val="accent4">
                  <a:lumMod val="80000"/>
                </a:schemeClr>
              </a:solidFill>
              <a:ln>
                <a:noFill/>
              </a:ln>
              <a:effectLst/>
            </c:spPr>
            <c:extLst>
              <c:ext xmlns:c16="http://schemas.microsoft.com/office/drawing/2014/chart" uri="{C3380CC4-5D6E-409C-BE32-E72D297353CC}">
                <c16:uniqueId val="{00000015-6869-4B56-A95F-FA44C96AA6D9}"/>
              </c:ext>
            </c:extLst>
          </c:dPt>
          <c:dPt>
            <c:idx val="11"/>
            <c:bubble3D val="0"/>
            <c:spPr>
              <a:solidFill>
                <a:schemeClr val="accent6">
                  <a:lumMod val="80000"/>
                </a:schemeClr>
              </a:solidFill>
              <a:ln>
                <a:noFill/>
              </a:ln>
              <a:effectLst/>
            </c:spPr>
            <c:extLst>
              <c:ext xmlns:c16="http://schemas.microsoft.com/office/drawing/2014/chart" uri="{C3380CC4-5D6E-409C-BE32-E72D297353CC}">
                <c16:uniqueId val="{00000017-6869-4B56-A95F-FA44C96AA6D9}"/>
              </c:ext>
            </c:extLst>
          </c:dPt>
          <c:dPt>
            <c:idx val="12"/>
            <c:bubble3D val="0"/>
            <c:spPr>
              <a:solidFill>
                <a:schemeClr val="accent2">
                  <a:lumMod val="60000"/>
                  <a:lumOff val="40000"/>
                </a:schemeClr>
              </a:solidFill>
              <a:ln>
                <a:noFill/>
              </a:ln>
              <a:effectLst/>
            </c:spPr>
            <c:extLst>
              <c:ext xmlns:c16="http://schemas.microsoft.com/office/drawing/2014/chart" uri="{C3380CC4-5D6E-409C-BE32-E72D297353CC}">
                <c16:uniqueId val="{00000019-6869-4B56-A95F-FA44C96AA6D9}"/>
              </c:ext>
            </c:extLst>
          </c:dPt>
          <c:dPt>
            <c:idx val="13"/>
            <c:bubble3D val="0"/>
            <c:spPr>
              <a:solidFill>
                <a:schemeClr val="accent4">
                  <a:lumMod val="60000"/>
                  <a:lumOff val="40000"/>
                </a:schemeClr>
              </a:solidFill>
              <a:ln>
                <a:noFill/>
              </a:ln>
              <a:effectLst/>
            </c:spPr>
            <c:extLst>
              <c:ext xmlns:c16="http://schemas.microsoft.com/office/drawing/2014/chart" uri="{C3380CC4-5D6E-409C-BE32-E72D297353CC}">
                <c16:uniqueId val="{0000001B-6869-4B56-A95F-FA44C96AA6D9}"/>
              </c:ext>
            </c:extLst>
          </c:dPt>
          <c:dPt>
            <c:idx val="14"/>
            <c:bubble3D val="0"/>
            <c:spPr>
              <a:solidFill>
                <a:schemeClr val="accent6">
                  <a:lumMod val="60000"/>
                  <a:lumOff val="40000"/>
                </a:schemeClr>
              </a:solidFill>
              <a:ln>
                <a:noFill/>
              </a:ln>
              <a:effectLst/>
            </c:spPr>
            <c:extLst>
              <c:ext xmlns:c16="http://schemas.microsoft.com/office/drawing/2014/chart" uri="{C3380CC4-5D6E-409C-BE32-E72D297353CC}">
                <c16:uniqueId val="{0000001D-6869-4B56-A95F-FA44C96AA6D9}"/>
              </c:ext>
            </c:extLst>
          </c:dPt>
          <c:dPt>
            <c:idx val="15"/>
            <c:bubble3D val="0"/>
            <c:spPr>
              <a:solidFill>
                <a:schemeClr val="accent2">
                  <a:lumMod val="50000"/>
                </a:schemeClr>
              </a:solidFill>
              <a:ln>
                <a:noFill/>
              </a:ln>
              <a:effectLst/>
            </c:spPr>
            <c:extLst>
              <c:ext xmlns:c16="http://schemas.microsoft.com/office/drawing/2014/chart" uri="{C3380CC4-5D6E-409C-BE32-E72D297353CC}">
                <c16:uniqueId val="{0000001F-6869-4B56-A95F-FA44C96AA6D9}"/>
              </c:ext>
            </c:extLst>
          </c:dPt>
          <c:dPt>
            <c:idx val="16"/>
            <c:bubble3D val="0"/>
            <c:spPr>
              <a:solidFill>
                <a:schemeClr val="accent4">
                  <a:lumMod val="50000"/>
                </a:schemeClr>
              </a:solidFill>
              <a:ln>
                <a:noFill/>
              </a:ln>
              <a:effectLst/>
            </c:spPr>
            <c:extLst>
              <c:ext xmlns:c16="http://schemas.microsoft.com/office/drawing/2014/chart" uri="{C3380CC4-5D6E-409C-BE32-E72D297353CC}">
                <c16:uniqueId val="{00000021-6869-4B56-A95F-FA44C96AA6D9}"/>
              </c:ext>
            </c:extLst>
          </c:dPt>
          <c:dPt>
            <c:idx val="17"/>
            <c:bubble3D val="0"/>
            <c:spPr>
              <a:solidFill>
                <a:schemeClr val="accent6">
                  <a:lumMod val="50000"/>
                </a:schemeClr>
              </a:solidFill>
              <a:ln>
                <a:noFill/>
              </a:ln>
              <a:effectLst/>
            </c:spPr>
            <c:extLst>
              <c:ext xmlns:c16="http://schemas.microsoft.com/office/drawing/2014/chart" uri="{C3380CC4-5D6E-409C-BE32-E72D297353CC}">
                <c16:uniqueId val="{00000023-6869-4B56-A95F-FA44C96AA6D9}"/>
              </c:ext>
            </c:extLst>
          </c:dPt>
          <c:dPt>
            <c:idx val="18"/>
            <c:bubble3D val="0"/>
            <c:spPr>
              <a:solidFill>
                <a:schemeClr val="accent2">
                  <a:lumMod val="70000"/>
                  <a:lumOff val="30000"/>
                </a:schemeClr>
              </a:solidFill>
              <a:ln>
                <a:noFill/>
              </a:ln>
              <a:effectLst/>
            </c:spPr>
            <c:extLst>
              <c:ext xmlns:c16="http://schemas.microsoft.com/office/drawing/2014/chart" uri="{C3380CC4-5D6E-409C-BE32-E72D297353CC}">
                <c16:uniqueId val="{00000025-6869-4B56-A95F-FA44C96AA6D9}"/>
              </c:ext>
            </c:extLst>
          </c:dPt>
          <c:dPt>
            <c:idx val="19"/>
            <c:bubble3D val="0"/>
            <c:spPr>
              <a:solidFill>
                <a:schemeClr val="accent4">
                  <a:lumMod val="70000"/>
                  <a:lumOff val="30000"/>
                </a:schemeClr>
              </a:solidFill>
              <a:ln>
                <a:noFill/>
              </a:ln>
              <a:effectLst/>
            </c:spPr>
            <c:extLst>
              <c:ext xmlns:c16="http://schemas.microsoft.com/office/drawing/2014/chart" uri="{C3380CC4-5D6E-409C-BE32-E72D297353CC}">
                <c16:uniqueId val="{00000027-6869-4B56-A95F-FA44C96AA6D9}"/>
              </c:ext>
            </c:extLst>
          </c:dPt>
          <c:dPt>
            <c:idx val="20"/>
            <c:bubble3D val="0"/>
            <c:spPr>
              <a:solidFill>
                <a:schemeClr val="accent6">
                  <a:lumMod val="70000"/>
                  <a:lumOff val="30000"/>
                </a:schemeClr>
              </a:solidFill>
              <a:ln>
                <a:noFill/>
              </a:ln>
              <a:effectLst/>
            </c:spPr>
            <c:extLst>
              <c:ext xmlns:c16="http://schemas.microsoft.com/office/drawing/2014/chart" uri="{C3380CC4-5D6E-409C-BE32-E72D297353CC}">
                <c16:uniqueId val="{00000029-6869-4B56-A95F-FA44C96AA6D9}"/>
              </c:ext>
            </c:extLst>
          </c:dPt>
          <c:dPt>
            <c:idx val="21"/>
            <c:bubble3D val="0"/>
            <c:spPr>
              <a:solidFill>
                <a:schemeClr val="accent2">
                  <a:lumMod val="70000"/>
                </a:schemeClr>
              </a:solidFill>
              <a:ln>
                <a:noFill/>
              </a:ln>
              <a:effectLst/>
            </c:spPr>
            <c:extLst>
              <c:ext xmlns:c16="http://schemas.microsoft.com/office/drawing/2014/chart" uri="{C3380CC4-5D6E-409C-BE32-E72D297353CC}">
                <c16:uniqueId val="{0000002B-6869-4B56-A95F-FA44C96AA6D9}"/>
              </c:ext>
            </c:extLst>
          </c:dPt>
          <c:dPt>
            <c:idx val="22"/>
            <c:bubble3D val="0"/>
            <c:spPr>
              <a:solidFill>
                <a:schemeClr val="accent4">
                  <a:lumMod val="70000"/>
                </a:schemeClr>
              </a:solidFill>
              <a:ln>
                <a:noFill/>
              </a:ln>
              <a:effectLst/>
            </c:spPr>
            <c:extLst>
              <c:ext xmlns:c16="http://schemas.microsoft.com/office/drawing/2014/chart" uri="{C3380CC4-5D6E-409C-BE32-E72D297353CC}">
                <c16:uniqueId val="{0000002D-6869-4B56-A95F-FA44C96AA6D9}"/>
              </c:ext>
            </c:extLst>
          </c:dPt>
          <c:dLbls>
            <c:dLbl>
              <c:idx val="0"/>
              <c:tx>
                <c:rich>
                  <a:bodyPr/>
                  <a:lstStyle/>
                  <a:p>
                    <a:r>
                      <a:rPr lang="en-US"/>
                      <a:t>Nigeria
 24,000 
56%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869-4B56-A95F-FA44C96AA6D9}"/>
                </c:ext>
              </c:extLst>
            </c:dLbl>
            <c:dLbl>
              <c:idx val="1"/>
              <c:tx>
                <c:rich>
                  <a:bodyPr/>
                  <a:lstStyle/>
                  <a:p>
                    <a:r>
                      <a:rPr lang="en-US"/>
                      <a:t>Cameroon
 3,200 
8%</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869-4B56-A95F-FA44C96AA6D9}"/>
                </c:ext>
              </c:extLst>
            </c:dLbl>
            <c:dLbl>
              <c:idx val="2"/>
              <c:tx>
                <c:rich>
                  <a:bodyPr/>
                  <a:lstStyle/>
                  <a:p>
                    <a:r>
                      <a:rPr lang="en-US"/>
                      <a:t>Democratic Republic of the Congo
 2,800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869-4B56-A95F-FA44C96AA6D9}"/>
                </c:ext>
              </c:extLst>
            </c:dLbl>
            <c:dLbl>
              <c:idx val="3"/>
              <c:tx>
                <c:rich>
                  <a:bodyPr/>
                  <a:lstStyle/>
                  <a:p>
                    <a:r>
                      <a:rPr lang="en-US"/>
                      <a:t>Cote dIvoire
 2,600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6869-4B56-A95F-FA44C96AA6D9}"/>
                </c:ext>
              </c:extLst>
            </c:dLbl>
            <c:dLbl>
              <c:idx val="4"/>
              <c:tx>
                <c:rich>
                  <a:bodyPr/>
                  <a:lstStyle/>
                  <a:p>
                    <a:r>
                      <a:rPr lang="en-US"/>
                      <a:t>Ghana
 2,500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6869-4B56-A95F-FA44C96AA6D9}"/>
                </c:ext>
              </c:extLst>
            </c:dLbl>
            <c:dLbl>
              <c:idx val="5"/>
              <c:tx>
                <c:rich>
                  <a:bodyPr/>
                  <a:lstStyle/>
                  <a:p>
                    <a:r>
                      <a:rPr lang="en-US"/>
                      <a:t>Mali
 &lt;1,000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6869-4B56-A95F-FA44C96AA6D9}"/>
                </c:ext>
              </c:extLst>
            </c:dLbl>
            <c:dLbl>
              <c:idx val="6"/>
              <c:layout>
                <c:manualLayout>
                  <c:x val="-4.0746867131442203E-2"/>
                  <c:y val="1.5667320264547199E-2"/>
                </c:manualLayout>
              </c:layout>
              <c:tx>
                <c:rich>
                  <a:bodyPr/>
                  <a:lstStyle/>
                  <a:p>
                    <a:r>
                      <a:rPr lang="en-US"/>
                      <a:t>Guinea
 &lt;1,000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6869-4B56-A95F-FA44C96AA6D9}"/>
                </c:ext>
              </c:extLst>
            </c:dLbl>
            <c:dLbl>
              <c:idx val="7"/>
              <c:tx>
                <c:rich>
                  <a:bodyPr/>
                  <a:lstStyle/>
                  <a:p>
                    <a:r>
                      <a:rPr lang="en-US"/>
                      <a:t>Togo
 &lt;1,000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6869-4B56-A95F-FA44C96AA6D9}"/>
                </c:ext>
              </c:extLst>
            </c:dLbl>
            <c:dLbl>
              <c:idx val="8"/>
              <c:tx>
                <c:rich>
                  <a:bodyPr/>
                  <a:lstStyle/>
                  <a:p>
                    <a:r>
                      <a:rPr lang="en-US"/>
                      <a:t>Chad
 &lt;1,000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6869-4B56-A95F-FA44C96AA6D9}"/>
                </c:ext>
              </c:extLst>
            </c:dLbl>
            <c:dLbl>
              <c:idx val="9"/>
              <c:tx>
                <c:rich>
                  <a:bodyPr/>
                  <a:lstStyle/>
                  <a:p>
                    <a:r>
                      <a:rPr lang="en-US"/>
                      <a:t>Congo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6869-4B56-A95F-FA44C96AA6D9}"/>
                </c:ext>
              </c:extLst>
            </c:dLbl>
            <c:dLbl>
              <c:idx val="10"/>
              <c:tx>
                <c:rich>
                  <a:bodyPr/>
                  <a:lstStyle/>
                  <a:p>
                    <a:fld id="{C59DF064-FD21-44F3-AE45-E8592A9CF2FF}" type="CATEGORYNAME">
                      <a:rPr lang="en-US"/>
                      <a:pPr/>
                      <a:t>[CATEGORY NAME]</a:t>
                    </a:fld>
                    <a:r>
                      <a:rPr lang="en-US" baseline="0"/>
                      <a:t>
&lt;1,000
</a:t>
                    </a:r>
                    <a:fld id="{CB05060D-44FA-4ACB-86A6-CA439CC8BB6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6869-4B56-A95F-FA44C96AA6D9}"/>
                </c:ext>
              </c:extLst>
            </c:dLbl>
            <c:dLbl>
              <c:idx val="11"/>
              <c:layout>
                <c:manualLayout>
                  <c:x val="0.29660034639847499"/>
                  <c:y val="-2.2916662907371599E-2"/>
                </c:manualLayout>
              </c:layout>
              <c:tx>
                <c:rich>
                  <a:bodyPr/>
                  <a:lstStyle/>
                  <a:p>
                    <a:r>
                      <a:rPr lang="en-US"/>
                      <a:t>Countries with less than 500 AIDS-related deaths
 3,200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6869-4B56-A95F-FA44C96AA6D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'15 AIDS Deaths_0-14_Country'!$A$39:$A$50</c:f>
              <c:strCache>
                <c:ptCount val="12"/>
                <c:pt idx="0">
                  <c:v>Nigeria</c:v>
                </c:pt>
                <c:pt idx="1">
                  <c:v>Cameroon</c:v>
                </c:pt>
                <c:pt idx="2">
                  <c:v>Democratic Republic of the Congo</c:v>
                </c:pt>
                <c:pt idx="3">
                  <c:v>Côte d’Ivoire</c:v>
                </c:pt>
                <c:pt idx="4">
                  <c:v>Ghana</c:v>
                </c:pt>
                <c:pt idx="5">
                  <c:v>Mali</c:v>
                </c:pt>
                <c:pt idx="6">
                  <c:v>Guinea</c:v>
                </c:pt>
                <c:pt idx="7">
                  <c:v>Togo</c:v>
                </c:pt>
                <c:pt idx="8">
                  <c:v>Chad</c:v>
                </c:pt>
                <c:pt idx="9">
                  <c:v>Congo</c:v>
                </c:pt>
                <c:pt idx="10">
                  <c:v>Central African Republic</c:v>
                </c:pt>
                <c:pt idx="11">
                  <c:v>Countries with less than 500 AIDS-related deaths</c:v>
                </c:pt>
              </c:strCache>
            </c:strRef>
          </c:cat>
          <c:val>
            <c:numRef>
              <c:f>'15 AIDS Deaths_0-14_Country'!$B$39:$B$50</c:f>
              <c:numCache>
                <c:formatCode>_(* #,##0_);_(* \(#,##0\);_(* "-"??_);_(@_)</c:formatCode>
                <c:ptCount val="12"/>
                <c:pt idx="0">
                  <c:v>23865.638640000001</c:v>
                </c:pt>
                <c:pt idx="1">
                  <c:v>3243.54214</c:v>
                </c:pt>
                <c:pt idx="2">
                  <c:v>2810.5139199999999</c:v>
                </c:pt>
                <c:pt idx="3">
                  <c:v>2595.5967799999999</c:v>
                </c:pt>
                <c:pt idx="4">
                  <c:v>2531.4970899999998</c:v>
                </c:pt>
                <c:pt idx="5">
                  <c:v>964.3963</c:v>
                </c:pt>
                <c:pt idx="6">
                  <c:v>805.12747000000002</c:v>
                </c:pt>
                <c:pt idx="7">
                  <c:v>787.00076999999999</c:v>
                </c:pt>
                <c:pt idx="8">
                  <c:v>667.33880999999997</c:v>
                </c:pt>
                <c:pt idx="9">
                  <c:v>604.71321999999998</c:v>
                </c:pt>
                <c:pt idx="10">
                  <c:v>599.55005000000006</c:v>
                </c:pt>
                <c:pt idx="11">
                  <c:v>3185.9840899999995</c:v>
                </c:pt>
              </c:numCache>
            </c:numRef>
          </c:val>
          <c:extLst>
            <c:ext xmlns:c16="http://schemas.microsoft.com/office/drawing/2014/chart" uri="{C3380CC4-5D6E-409C-BE32-E72D297353CC}">
              <c16:uniqueId val="{0000002E-6869-4B56-A95F-FA44C96AA6D9}"/>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a:t>
            </a:r>
            <a:r>
              <a:rPr lang="en-US" baseline="0"/>
              <a:t> interventions for preventing mother-to-child transmission of HIV and for paediatric care and treatment in West and Central Africa and Eastern and Southern Africa</a:t>
            </a:r>
            <a:r>
              <a:rPr lang="en-US"/>
              <a:t>, 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4.7765263973150895E-2"/>
          <c:y val="0.15209315266687071"/>
          <c:w val="0.9372074136224775"/>
          <c:h val="0.79325839570407053"/>
        </c:manualLayout>
      </c:layout>
      <c:barChart>
        <c:barDir val="col"/>
        <c:grouping val="clustered"/>
        <c:varyColors val="0"/>
        <c:ser>
          <c:idx val="0"/>
          <c:order val="0"/>
          <c:tx>
            <c:strRef>
              <c:f>'16 PMTCT Intervention Covg'!$A$33</c:f>
              <c:strCache>
                <c:ptCount val="1"/>
                <c:pt idx="0">
                  <c:v>Global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prstDash val="solid"/>
                      <a:round/>
                    </a:ln>
                    <a:effectLst/>
                  </c:spPr>
                </c15:leaderLines>
              </c:ext>
            </c:extLst>
          </c:dLbls>
          <c:cat>
            <c:strRef>
              <c:f>'16 PMTCT Intervention Covg'!$B$32:$D$32</c:f>
              <c:strCache>
                <c:ptCount val="3"/>
                <c:pt idx="0">
                  <c:v>Effective Regimens for PMTCT</c:v>
                </c:pt>
                <c:pt idx="1">
                  <c:v>Early Infant Diagnosis</c:v>
                </c:pt>
                <c:pt idx="2">
                  <c:v>Paediatric ART (0-14 years)</c:v>
                </c:pt>
              </c:strCache>
            </c:strRef>
          </c:cat>
          <c:val>
            <c:numRef>
              <c:f>'16 PMTCT Intervention Covg'!$B$33:$D$33</c:f>
              <c:numCache>
                <c:formatCode>0%</c:formatCode>
                <c:ptCount val="3"/>
                <c:pt idx="0">
                  <c:v>0.77061904700768624</c:v>
                </c:pt>
                <c:pt idx="1">
                  <c:v>0.43247146816640358</c:v>
                </c:pt>
                <c:pt idx="2">
                  <c:v>0.42896719999999999</c:v>
                </c:pt>
              </c:numCache>
            </c:numRef>
          </c:val>
          <c:extLst>
            <c:ext xmlns:c16="http://schemas.microsoft.com/office/drawing/2014/chart" uri="{C3380CC4-5D6E-409C-BE32-E72D297353CC}">
              <c16:uniqueId val="{00000001-6B51-483F-8EAA-E1ADC3F7D44E}"/>
            </c:ext>
          </c:extLst>
        </c:ser>
        <c:ser>
          <c:idx val="1"/>
          <c:order val="1"/>
          <c:tx>
            <c:strRef>
              <c:f>'16 PMTCT Intervention Covg'!$A$34</c:f>
              <c:strCache>
                <c:ptCount val="1"/>
                <c:pt idx="0">
                  <c:v>ESA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prstDash val="solid"/>
                      <a:round/>
                    </a:ln>
                    <a:effectLst/>
                  </c:spPr>
                </c15:leaderLines>
              </c:ext>
            </c:extLst>
          </c:dLbls>
          <c:cat>
            <c:strRef>
              <c:f>'16 PMTCT Intervention Covg'!$B$32:$D$32</c:f>
              <c:strCache>
                <c:ptCount val="3"/>
                <c:pt idx="0">
                  <c:v>Effective Regimens for PMTCT</c:v>
                </c:pt>
                <c:pt idx="1">
                  <c:v>Early Infant Diagnosis</c:v>
                </c:pt>
                <c:pt idx="2">
                  <c:v>Paediatric ART (0-14 years)</c:v>
                </c:pt>
              </c:strCache>
            </c:strRef>
          </c:cat>
          <c:val>
            <c:numRef>
              <c:f>'16 PMTCT Intervention Covg'!$B$34:$D$34</c:f>
              <c:numCache>
                <c:formatCode>0%</c:formatCode>
                <c:ptCount val="3"/>
                <c:pt idx="0">
                  <c:v>0.88323160933766076</c:v>
                </c:pt>
                <c:pt idx="1">
                  <c:v>0.52313901057077916</c:v>
                </c:pt>
                <c:pt idx="2">
                  <c:v>0.50550702999999997</c:v>
                </c:pt>
              </c:numCache>
            </c:numRef>
          </c:val>
          <c:extLst>
            <c:ext xmlns:c16="http://schemas.microsoft.com/office/drawing/2014/chart" uri="{C3380CC4-5D6E-409C-BE32-E72D297353CC}">
              <c16:uniqueId val="{00000000-6B51-483F-8EAA-E1ADC3F7D44E}"/>
            </c:ext>
          </c:extLst>
        </c:ser>
        <c:ser>
          <c:idx val="2"/>
          <c:order val="2"/>
          <c:tx>
            <c:strRef>
              <c:f>'16 PMTCT Intervention Covg'!$A$35</c:f>
              <c:strCache>
                <c:ptCount val="1"/>
                <c:pt idx="0">
                  <c:v>WCA</c:v>
                </c:pt>
              </c:strCache>
              <c:extLst xmlns:c15="http://schemas.microsoft.com/office/drawing/2012/chart"/>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'16 PMTCT Intervention Covg'!$B$32:$D$32</c:f>
              <c:strCache>
                <c:ptCount val="3"/>
                <c:pt idx="0">
                  <c:v>Effective Regimens for PMTCT</c:v>
                </c:pt>
                <c:pt idx="1">
                  <c:v>Early Infant Diagnosis</c:v>
                </c:pt>
                <c:pt idx="2">
                  <c:v>Paediatric ART (0-14 years)</c:v>
                </c:pt>
              </c:strCache>
              <c:extLst xmlns:c15="http://schemas.microsoft.com/office/drawing/2012/chart"/>
            </c:strRef>
          </c:cat>
          <c:val>
            <c:numRef>
              <c:f>'16 PMTCT Intervention Covg'!$B$35:$D$35</c:f>
              <c:numCache>
                <c:formatCode>0%</c:formatCode>
                <c:ptCount val="3"/>
                <c:pt idx="0">
                  <c:v>0.49229075794465099</c:v>
                </c:pt>
                <c:pt idx="1">
                  <c:v>0.2</c:v>
                </c:pt>
                <c:pt idx="2">
                  <c:v>0.21429999999999999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2-6B51-483F-8EAA-E1ADC3F7D44E}"/>
            </c:ext>
          </c:extLst>
        </c:ser>
        <c:dLbls>
          <c:dLblPos val="inEnd"/>
          <c:showLegendKey val="0"/>
          <c:showVal val="1"/>
          <c:showCatName val="0"/>
          <c:showSerName val="0"/>
          <c:showPercent val="0"/>
          <c:showBubbleSize val="0"/>
        </c:dLbls>
        <c:gapWidth val="100"/>
        <c:axId val="237941448"/>
        <c:axId val="237941840"/>
        <c:extLst/>
      </c:barChart>
      <c:catAx>
        <c:axId val="237941448"/>
        <c:scaling>
          <c:orientation val="minMax"/>
        </c:scaling>
        <c:delete val="0"/>
        <c:axPos val="b"/>
        <c:majorGridlines>
          <c:spPr>
            <a:ln w="9525" cap="flat" cmpd="sng" algn="ctr">
              <a:solidFill>
                <a:schemeClr val="dk1">
                  <a:lumMod val="15000"/>
                  <a:lumOff val="85000"/>
                </a:schemeClr>
              </a:solidFill>
              <a:prstDash val="solid"/>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prstDash val="solid"/>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237941840"/>
        <c:crosses val="autoZero"/>
        <c:auto val="1"/>
        <c:lblAlgn val="ctr"/>
        <c:lblOffset val="100"/>
        <c:noMultiLvlLbl val="0"/>
      </c:catAx>
      <c:valAx>
        <c:axId val="237941840"/>
        <c:scaling>
          <c:orientation val="minMax"/>
          <c:max val="1"/>
        </c:scaling>
        <c:delete val="0"/>
        <c:axPos val="l"/>
        <c:majorGridlines>
          <c:spPr>
            <a:ln w="9525" cap="flat" cmpd="sng" algn="ctr">
              <a:solidFill>
                <a:schemeClr val="dk1">
                  <a:lumMod val="15000"/>
                  <a:lumOff val="85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23794144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91231119433826868"/>
          <c:y val="0.1744903000238259"/>
          <c:w val="5.9007626913678259E-2"/>
          <c:h val="0.126953313227203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a:t>
            </a:r>
            <a:r>
              <a:rPr lang="en-US" baseline="0"/>
              <a:t> deaths among children (0-14 years)</a:t>
            </a:r>
            <a:r>
              <a:rPr lang="en-US"/>
              <a:t>, </a:t>
            </a:r>
            <a:r>
              <a:rPr lang="en-US" sz="1600" b="1" i="0" u="none" strike="noStrike" cap="none" normalizeH="0" baseline="0">
                <a:effectLst/>
              </a:rPr>
              <a:t>West and Central Africa, </a:t>
            </a:r>
            <a:r>
              <a:rPr lang="en-US"/>
              <a:t>2000-2016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7.6377569209477095E-2"/>
          <c:y val="0.17191012413770901"/>
          <c:w val="0.85505494753637123"/>
          <c:h val="0.78467304490164502"/>
        </c:manualLayout>
      </c:layout>
      <c:barChart>
        <c:barDir val="col"/>
        <c:grouping val="stacked"/>
        <c:varyColors val="0"/>
        <c:ser>
          <c:idx val="3"/>
          <c:order val="0"/>
          <c:tx>
            <c:strRef>
              <c:f>'17 PedART Covg vs. Deaths'!$E$35</c:f>
              <c:strCache>
                <c:ptCount val="1"/>
                <c:pt idx="0">
                  <c:v>Paediatric ART coverage</c:v>
                </c:pt>
              </c:strCache>
            </c:strRef>
          </c:tx>
          <c:spPr>
            <a:solidFill>
              <a:schemeClr val="accent1">
                <a:lumMod val="60000"/>
                <a:lumOff val="4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503-4359-8182-A9A7C30C3C77}"/>
                </c:ext>
              </c:extLst>
            </c:dLbl>
            <c:dLbl>
              <c:idx val="1"/>
              <c:delete val="1"/>
              <c:extLst>
                <c:ext xmlns:c15="http://schemas.microsoft.com/office/drawing/2012/chart" uri="{CE6537A1-D6FC-4f65-9D91-7224C49458BB}"/>
                <c:ext xmlns:c16="http://schemas.microsoft.com/office/drawing/2014/chart" uri="{C3380CC4-5D6E-409C-BE32-E72D297353CC}">
                  <c16:uniqueId val="{00000004-E503-4359-8182-A9A7C30C3C77}"/>
                </c:ext>
              </c:extLst>
            </c:dLbl>
            <c:dLbl>
              <c:idx val="2"/>
              <c:delete val="1"/>
              <c:extLst>
                <c:ext xmlns:c15="http://schemas.microsoft.com/office/drawing/2012/chart" uri="{CE6537A1-D6FC-4f65-9D91-7224C49458BB}"/>
                <c:ext xmlns:c16="http://schemas.microsoft.com/office/drawing/2014/chart" uri="{C3380CC4-5D6E-409C-BE32-E72D297353CC}">
                  <c16:uniqueId val="{00000003-E503-4359-8182-A9A7C30C3C77}"/>
                </c:ext>
              </c:extLst>
            </c:dLbl>
            <c:dLbl>
              <c:idx val="3"/>
              <c:delete val="1"/>
              <c:extLst>
                <c:ext xmlns:c15="http://schemas.microsoft.com/office/drawing/2012/chart" uri="{CE6537A1-D6FC-4f65-9D91-7224C49458BB}"/>
                <c:ext xmlns:c16="http://schemas.microsoft.com/office/drawing/2014/chart" uri="{C3380CC4-5D6E-409C-BE32-E72D297353CC}">
                  <c16:uniqueId val="{00000002-E503-4359-8182-A9A7C30C3C77}"/>
                </c:ext>
              </c:extLst>
            </c:dLbl>
            <c:dLbl>
              <c:idx val="4"/>
              <c:delete val="1"/>
              <c:extLst>
                <c:ext xmlns:c15="http://schemas.microsoft.com/office/drawing/2012/chart" uri="{CE6537A1-D6FC-4f65-9D91-7224C49458BB}"/>
                <c:ext xmlns:c16="http://schemas.microsoft.com/office/drawing/2014/chart" uri="{C3380CC4-5D6E-409C-BE32-E72D297353CC}">
                  <c16:uniqueId val="{00000001-E503-4359-8182-A9A7C30C3C77}"/>
                </c:ext>
              </c:extLst>
            </c:dLbl>
            <c:dLbl>
              <c:idx val="5"/>
              <c:delete val="1"/>
              <c:extLst>
                <c:ext xmlns:c15="http://schemas.microsoft.com/office/drawing/2012/chart" uri="{CE6537A1-D6FC-4f65-9D91-7224C49458BB}"/>
                <c:ext xmlns:c16="http://schemas.microsoft.com/office/drawing/2014/chart" uri="{C3380CC4-5D6E-409C-BE32-E72D297353CC}">
                  <c16:uniqueId val="{00000000-E503-4359-8182-A9A7C30C3C77}"/>
                </c:ext>
              </c:extLst>
            </c:dLbl>
            <c:dLbl>
              <c:idx val="6"/>
              <c:delete val="1"/>
              <c:extLst>
                <c:ext xmlns:c15="http://schemas.microsoft.com/office/drawing/2012/chart" uri="{CE6537A1-D6FC-4f65-9D91-7224C49458BB}"/>
                <c:ext xmlns:c16="http://schemas.microsoft.com/office/drawing/2014/chart" uri="{C3380CC4-5D6E-409C-BE32-E72D297353CC}">
                  <c16:uniqueId val="{00000000-FC4A-4020-ADFB-0B377CF8FD85}"/>
                </c:ext>
              </c:extLst>
            </c:dLbl>
            <c:dLbl>
              <c:idx val="7"/>
              <c:delete val="1"/>
              <c:extLst>
                <c:ext xmlns:c15="http://schemas.microsoft.com/office/drawing/2012/chart" uri="{CE6537A1-D6FC-4f65-9D91-7224C49458BB}"/>
                <c:ext xmlns:c16="http://schemas.microsoft.com/office/drawing/2014/chart" uri="{C3380CC4-5D6E-409C-BE32-E72D297353CC}">
                  <c16:uniqueId val="{00000001-FC4A-4020-ADFB-0B377CF8FD85}"/>
                </c:ext>
              </c:extLst>
            </c:dLbl>
            <c:dLbl>
              <c:idx val="8"/>
              <c:delete val="1"/>
              <c:extLst>
                <c:ext xmlns:c15="http://schemas.microsoft.com/office/drawing/2012/chart" uri="{CE6537A1-D6FC-4f65-9D91-7224C49458BB}"/>
                <c:ext xmlns:c16="http://schemas.microsoft.com/office/drawing/2014/chart" uri="{C3380CC4-5D6E-409C-BE32-E72D297353CC}">
                  <c16:uniqueId val="{00000002-FC4A-4020-ADFB-0B377CF8FD8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'17 PedART Covg vs. Deaths'!$A$36:$A$52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'17 PedART Covg vs. Deaths'!$E$36:$E$52</c:f>
              <c:numCache>
                <c:formatCode>0%</c:formatCode>
                <c:ptCount val="17"/>
                <c:pt idx="0">
                  <c:v>5.09598E-3</c:v>
                </c:pt>
                <c:pt idx="1">
                  <c:v>9.0415599999999988E-3</c:v>
                </c:pt>
                <c:pt idx="2">
                  <c:v>1.326394E-2</c:v>
                </c:pt>
                <c:pt idx="3">
                  <c:v>1.889861E-2</c:v>
                </c:pt>
                <c:pt idx="4">
                  <c:v>2.0888130000000001E-2</c:v>
                </c:pt>
                <c:pt idx="5">
                  <c:v>2.4889960000000003E-2</c:v>
                </c:pt>
                <c:pt idx="6">
                  <c:v>2.8253439999999998E-2</c:v>
                </c:pt>
                <c:pt idx="7">
                  <c:v>3.3621970000000001E-2</c:v>
                </c:pt>
                <c:pt idx="8">
                  <c:v>3.6944009999999999E-2</c:v>
                </c:pt>
                <c:pt idx="9">
                  <c:v>5.3317660000000003E-2</c:v>
                </c:pt>
                <c:pt idx="10">
                  <c:v>6.6999080000000003E-2</c:v>
                </c:pt>
                <c:pt idx="11">
                  <c:v>9.9157170000000003E-2</c:v>
                </c:pt>
                <c:pt idx="12">
                  <c:v>0.10940862</c:v>
                </c:pt>
                <c:pt idx="13">
                  <c:v>0.13472141000000001</c:v>
                </c:pt>
                <c:pt idx="14">
                  <c:v>0.15661585</c:v>
                </c:pt>
                <c:pt idx="15">
                  <c:v>0.17472163999999998</c:v>
                </c:pt>
                <c:pt idx="16">
                  <c:v>0.21430582999999997</c:v>
                </c:pt>
              </c:numCache>
            </c:numRef>
          </c:val>
          <c:extLst>
            <c:ext xmlns:c16="http://schemas.microsoft.com/office/drawing/2014/chart" uri="{C3380CC4-5D6E-409C-BE32-E72D297353CC}">
              <c16:uniqueId val="{00000000-9E64-4D64-BA3F-68A3D99E3BF8}"/>
            </c:ext>
          </c:extLst>
        </c:ser>
        <c:dLbls>
          <c:dLblPos val="ctr"/>
          <c:showLegendKey val="0"/>
          <c:showVal val="1"/>
          <c:showCatName val="0"/>
          <c:showSerName val="0"/>
          <c:showPercent val="0"/>
          <c:showBubbleSize val="0"/>
        </c:dLbls>
        <c:gapWidth val="25"/>
        <c:overlap val="100"/>
        <c:axId val="444207768"/>
        <c:axId val="237936352"/>
      </c:barChart>
      <c:lineChart>
        <c:grouping val="standard"/>
        <c:varyColors val="0"/>
        <c:ser>
          <c:idx val="5"/>
          <c:order val="1"/>
          <c:tx>
            <c:strRef>
              <c:f>'17 PedART Covg vs. Deaths'!$C$35</c:f>
              <c:strCache>
                <c:ptCount val="1"/>
                <c:pt idx="0">
                  <c:v>AIDS-related deaths among children</c:v>
                </c:pt>
              </c:strCache>
            </c:strRef>
          </c:tx>
          <c:spPr>
            <a:ln w="38100" cap="rnd">
              <a:solidFill>
                <a:srgbClr val="C00000"/>
              </a:solidFill>
              <a:round/>
            </a:ln>
            <a:effectLst/>
          </c:spPr>
          <c:marker>
            <c:symbol val="diamond"/>
            <c:size val="6"/>
            <c:spPr>
              <a:solidFill>
                <a:srgbClr val="C00000"/>
              </a:solidFill>
              <a:ln w="15875">
                <a:solidFill>
                  <a:srgbClr val="C00000"/>
                </a:solidFill>
                <a:round/>
              </a:ln>
              <a:effectLst/>
            </c:spPr>
          </c:marker>
          <c:dLbls>
            <c:delete val="1"/>
          </c:dLbls>
          <c:cat>
            <c:numRef>
              <c:f>'17 PedART Covg vs. Deaths'!$A$36:$A$52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'17 PedART Covg vs. Deaths'!$C$36:$C$52</c:f>
              <c:numCache>
                <c:formatCode>_(* #,##0_);_(* \(#,##0\);_(* "-"??_);_(@_)</c:formatCode>
                <c:ptCount val="17"/>
                <c:pt idx="0">
                  <c:v>60799.419670000003</c:v>
                </c:pt>
                <c:pt idx="1">
                  <c:v>63123.315029999998</c:v>
                </c:pt>
                <c:pt idx="2">
                  <c:v>64993.195879999999</c:v>
                </c:pt>
                <c:pt idx="3">
                  <c:v>66677.319029999999</c:v>
                </c:pt>
                <c:pt idx="4">
                  <c:v>67547.499809999994</c:v>
                </c:pt>
                <c:pt idx="5">
                  <c:v>67931.233269999997</c:v>
                </c:pt>
                <c:pt idx="6">
                  <c:v>67257.152910000004</c:v>
                </c:pt>
                <c:pt idx="7">
                  <c:v>65662.912410000004</c:v>
                </c:pt>
                <c:pt idx="8">
                  <c:v>63821.02289</c:v>
                </c:pt>
                <c:pt idx="9">
                  <c:v>62540.351320000002</c:v>
                </c:pt>
                <c:pt idx="10">
                  <c:v>61412.797160000002</c:v>
                </c:pt>
                <c:pt idx="11">
                  <c:v>59698.421090000003</c:v>
                </c:pt>
                <c:pt idx="12">
                  <c:v>56190.961719999999</c:v>
                </c:pt>
                <c:pt idx="13">
                  <c:v>51699.729850000003</c:v>
                </c:pt>
                <c:pt idx="14">
                  <c:v>48688.657740000002</c:v>
                </c:pt>
                <c:pt idx="15">
                  <c:v>45117.559719999997</c:v>
                </c:pt>
                <c:pt idx="16">
                  <c:v>42660.899279999998</c:v>
                </c:pt>
              </c:numCache>
            </c:numRef>
          </c:val>
          <c:smooth val="0"/>
          <c:extLst>
            <c:ext xmlns:c16="http://schemas.microsoft.com/office/drawing/2014/chart" uri="{C3380CC4-5D6E-409C-BE32-E72D297353CC}">
              <c16:uniqueId val="{00000001-9E64-4D64-BA3F-68A3D99E3BF8}"/>
            </c:ext>
          </c:extLst>
        </c:ser>
        <c:ser>
          <c:idx val="0"/>
          <c:order val="2"/>
          <c:tx>
            <c:strRef>
              <c:f>'17 PedART Covg vs. Deaths'!$D$35</c:f>
              <c:strCache>
                <c:ptCount val="1"/>
                <c:pt idx="0">
                  <c:v>New HIV infections among children</c:v>
                </c:pt>
              </c:strCache>
            </c:strRef>
          </c:tx>
          <c:spPr>
            <a:ln w="38100" cap="rnd">
              <a:solidFill>
                <a:schemeClr val="accent2"/>
              </a:solidFill>
              <a:round/>
            </a:ln>
            <a:effectLst/>
          </c:spPr>
          <c:marker>
            <c:symbol val="circle"/>
            <c:size val="6"/>
            <c:spPr>
              <a:solidFill>
                <a:schemeClr val="accent2"/>
              </a:solidFill>
              <a:ln w="15875">
                <a:solidFill>
                  <a:schemeClr val="accent2"/>
                </a:solidFill>
                <a:round/>
              </a:ln>
              <a:effectLst/>
            </c:spPr>
          </c:marker>
          <c:dLbls>
            <c:delete val="1"/>
          </c:dLbls>
          <c:cat>
            <c:numRef>
              <c:f>'17 PedART Covg vs. Deaths'!$A$36:$A$52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'17 PedART Covg vs. Deaths'!$D$36:$D$52</c:f>
              <c:numCache>
                <c:formatCode>_(* #,##0_);_(* \(#,##0\);_(* "-"??_);_(@_)</c:formatCode>
                <c:ptCount val="17"/>
                <c:pt idx="0">
                  <c:v>110823.43550000001</c:v>
                </c:pt>
                <c:pt idx="1">
                  <c:v>110336.0791</c:v>
                </c:pt>
                <c:pt idx="2">
                  <c:v>111293.3389</c:v>
                </c:pt>
                <c:pt idx="3">
                  <c:v>110796.408</c:v>
                </c:pt>
                <c:pt idx="4">
                  <c:v>109209.3841</c:v>
                </c:pt>
                <c:pt idx="5">
                  <c:v>107379.9328</c:v>
                </c:pt>
                <c:pt idx="6">
                  <c:v>103207.0923</c:v>
                </c:pt>
                <c:pt idx="7">
                  <c:v>98337.820770000006</c:v>
                </c:pt>
                <c:pt idx="8">
                  <c:v>94527.379629999996</c:v>
                </c:pt>
                <c:pt idx="9">
                  <c:v>91322.412330000006</c:v>
                </c:pt>
                <c:pt idx="10">
                  <c:v>88398.455440000005</c:v>
                </c:pt>
                <c:pt idx="11">
                  <c:v>84421.660380000001</c:v>
                </c:pt>
                <c:pt idx="12">
                  <c:v>79117.802490000002</c:v>
                </c:pt>
                <c:pt idx="13">
                  <c:v>71844.662700000001</c:v>
                </c:pt>
                <c:pt idx="14">
                  <c:v>67374.817339999994</c:v>
                </c:pt>
                <c:pt idx="15">
                  <c:v>64502.920440000002</c:v>
                </c:pt>
                <c:pt idx="16">
                  <c:v>60044.057059999999</c:v>
                </c:pt>
              </c:numCache>
            </c:numRef>
          </c:val>
          <c:smooth val="0"/>
          <c:extLst>
            <c:ext xmlns:c16="http://schemas.microsoft.com/office/drawing/2014/chart" uri="{C3380CC4-5D6E-409C-BE32-E72D297353CC}">
              <c16:uniqueId val="{00000002-9E64-4D64-BA3F-68A3D99E3BF8}"/>
            </c:ext>
          </c:extLst>
        </c:ser>
        <c:dLbls>
          <c:dLblPos val="ctr"/>
          <c:showLegendKey val="0"/>
          <c:showVal val="1"/>
          <c:showCatName val="0"/>
          <c:showSerName val="0"/>
          <c:showPercent val="0"/>
          <c:showBubbleSize val="0"/>
        </c:dLbls>
        <c:marker val="1"/>
        <c:smooth val="0"/>
        <c:axId val="237942624"/>
        <c:axId val="237943800"/>
      </c:lineChart>
      <c:catAx>
        <c:axId val="2379426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7943800"/>
        <c:crosses val="autoZero"/>
        <c:auto val="1"/>
        <c:lblAlgn val="ctr"/>
        <c:lblOffset val="100"/>
        <c:noMultiLvlLbl val="0"/>
      </c:catAx>
      <c:valAx>
        <c:axId val="23794380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Number of deaths and new infections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7942624"/>
        <c:crosses val="autoZero"/>
        <c:crossBetween val="between"/>
      </c:valAx>
      <c:valAx>
        <c:axId val="237936352"/>
        <c:scaling>
          <c:orientation val="minMax"/>
          <c:max val="1"/>
        </c:scaling>
        <c:delete val="0"/>
        <c:axPos val="r"/>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ART coverage</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4207768"/>
        <c:crosses val="max"/>
        <c:crossBetween val="between"/>
      </c:valAx>
      <c:catAx>
        <c:axId val="444207768"/>
        <c:scaling>
          <c:orientation val="minMax"/>
        </c:scaling>
        <c:delete val="1"/>
        <c:axPos val="b"/>
        <c:numFmt formatCode="General" sourceLinked="1"/>
        <c:majorTickMark val="out"/>
        <c:minorTickMark val="none"/>
        <c:tickLblPos val="nextTo"/>
        <c:crossAx val="237936352"/>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t>
            </a:r>
            <a:r>
              <a:rPr lang="en-US" baseline="0"/>
              <a:t>0-14 years) living with HIV receiving antiretroviral therapy (ART), by UNICEF region, 2010-2016</a:t>
            </a:r>
            <a:endParaRPr lang="en-US"/>
          </a:p>
        </c:rich>
      </c:tx>
      <c:overlay val="0"/>
      <c:spPr>
        <a:noFill/>
        <a:ln>
          <a:noFill/>
        </a:ln>
        <a:effectLst/>
      </c:spPr>
    </c:title>
    <c:autoTitleDeleted val="0"/>
    <c:plotArea>
      <c:layout/>
      <c:barChart>
        <c:barDir val="col"/>
        <c:grouping val="clustered"/>
        <c:varyColors val="0"/>
        <c:ser>
          <c:idx val="0"/>
          <c:order val="0"/>
          <c:tx>
            <c:strRef>
              <c:f>'18 PedART_Covg_Reg'!$C$30</c:f>
              <c:strCache>
                <c:ptCount val="1"/>
                <c:pt idx="0">
                  <c:v>2010</c:v>
                </c:pt>
              </c:strCache>
            </c:strRef>
          </c:tx>
          <c:spPr>
            <a:solidFill>
              <a:schemeClr val="accent6">
                <a:tint val="42000"/>
              </a:schemeClr>
            </a:solidFill>
            <a:ln>
              <a:noFill/>
            </a:ln>
            <a:effectLst/>
          </c:spPr>
          <c:invertIfNegative val="0"/>
          <c:dLbls>
            <c:delete val="1"/>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PedART_Covg_Reg'!$C$31:$C$36</c:f>
              <c:numCache>
                <c:formatCode>0%</c:formatCode>
                <c:ptCount val="6"/>
                <c:pt idx="0">
                  <c:v>0.43058908000000001</c:v>
                </c:pt>
                <c:pt idx="1">
                  <c:v>0.23904451000000002</c:v>
                </c:pt>
                <c:pt idx="2">
                  <c:v>0.43546677</c:v>
                </c:pt>
                <c:pt idx="3">
                  <c:v>0.19107534000000001</c:v>
                </c:pt>
                <c:pt idx="4">
                  <c:v>0.17505811000000002</c:v>
                </c:pt>
                <c:pt idx="5">
                  <c:v>6.6999080000000003E-2</c:v>
                </c:pt>
              </c:numCache>
            </c:numRef>
          </c:val>
          <c:extLst>
            <c:ext xmlns:c16="http://schemas.microsoft.com/office/drawing/2014/chart" uri="{C3380CC4-5D6E-409C-BE32-E72D297353CC}">
              <c16:uniqueId val="{00000000-D2C9-4289-B7F3-2246770E3E41}"/>
            </c:ext>
          </c:extLst>
        </c:ser>
        <c:ser>
          <c:idx val="1"/>
          <c:order val="1"/>
          <c:tx>
            <c:strRef>
              <c:f>'18 PedART_Covg_Reg'!$D$30</c:f>
              <c:strCache>
                <c:ptCount val="1"/>
                <c:pt idx="0">
                  <c:v>2011</c:v>
                </c:pt>
              </c:strCache>
            </c:strRef>
          </c:tx>
          <c:spPr>
            <a:solidFill>
              <a:schemeClr val="accent6">
                <a:tint val="54000"/>
              </a:schemeClr>
            </a:solidFill>
            <a:ln>
              <a:noFill/>
            </a:ln>
            <a:effectLst/>
          </c:spPr>
          <c:invertIfNegative val="0"/>
          <c:dLbls>
            <c:delete val="1"/>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PedART_Covg_Reg'!$D$31:$D$36</c:f>
              <c:numCache>
                <c:formatCode>0%</c:formatCode>
                <c:ptCount val="6"/>
                <c:pt idx="0">
                  <c:v>0.46551839</c:v>
                </c:pt>
                <c:pt idx="1">
                  <c:v>0.31401292999999997</c:v>
                </c:pt>
                <c:pt idx="2">
                  <c:v>0.44362084000000002</c:v>
                </c:pt>
                <c:pt idx="3">
                  <c:v>0.23941500000000002</c:v>
                </c:pt>
                <c:pt idx="4">
                  <c:v>0.21366235</c:v>
                </c:pt>
                <c:pt idx="5">
                  <c:v>9.9157170000000003E-2</c:v>
                </c:pt>
              </c:numCache>
            </c:numRef>
          </c:val>
          <c:extLst>
            <c:ext xmlns:c16="http://schemas.microsoft.com/office/drawing/2014/chart" uri="{C3380CC4-5D6E-409C-BE32-E72D297353CC}">
              <c16:uniqueId val="{00000001-D2C9-4289-B7F3-2246770E3E41}"/>
            </c:ext>
          </c:extLst>
        </c:ser>
        <c:ser>
          <c:idx val="2"/>
          <c:order val="2"/>
          <c:tx>
            <c:strRef>
              <c:f>'18 PedART_Covg_Reg'!$E$30</c:f>
              <c:strCache>
                <c:ptCount val="1"/>
                <c:pt idx="0">
                  <c:v>2012</c:v>
                </c:pt>
              </c:strCache>
            </c:strRef>
          </c:tx>
          <c:spPr>
            <a:solidFill>
              <a:schemeClr val="accent6">
                <a:tint val="65000"/>
              </a:schemeClr>
            </a:solidFill>
            <a:ln>
              <a:noFill/>
            </a:ln>
            <a:effectLst/>
          </c:spPr>
          <c:invertIfNegative val="0"/>
          <c:dLbls>
            <c:delete val="1"/>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PedART_Covg_Reg'!$E$31:$E$36</c:f>
              <c:numCache>
                <c:formatCode>0%</c:formatCode>
                <c:ptCount val="6"/>
                <c:pt idx="0">
                  <c:v>0.48732050999999998</c:v>
                </c:pt>
                <c:pt idx="1">
                  <c:v>0.35340330999999997</c:v>
                </c:pt>
                <c:pt idx="2">
                  <c:v>0.49280554000000004</c:v>
                </c:pt>
                <c:pt idx="3">
                  <c:v>0.29384415000000003</c:v>
                </c:pt>
                <c:pt idx="4">
                  <c:v>0.25075033999999996</c:v>
                </c:pt>
                <c:pt idx="5">
                  <c:v>0.10940862</c:v>
                </c:pt>
              </c:numCache>
            </c:numRef>
          </c:val>
          <c:extLst>
            <c:ext xmlns:c16="http://schemas.microsoft.com/office/drawing/2014/chart" uri="{C3380CC4-5D6E-409C-BE32-E72D297353CC}">
              <c16:uniqueId val="{00000002-D2C9-4289-B7F3-2246770E3E41}"/>
            </c:ext>
          </c:extLst>
        </c:ser>
        <c:ser>
          <c:idx val="3"/>
          <c:order val="3"/>
          <c:tx>
            <c:strRef>
              <c:f>'18 PedART_Covg_Reg'!$F$30</c:f>
              <c:strCache>
                <c:ptCount val="1"/>
                <c:pt idx="0">
                  <c:v>2013</c:v>
                </c:pt>
              </c:strCache>
            </c:strRef>
          </c:tx>
          <c:spPr>
            <a:solidFill>
              <a:schemeClr val="accent6">
                <a:tint val="77000"/>
              </a:schemeClr>
            </a:solidFill>
            <a:ln>
              <a:noFill/>
            </a:ln>
            <a:effectLst/>
          </c:spPr>
          <c:invertIfNegative val="0"/>
          <c:dLbls>
            <c:delete val="1"/>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PedART_Covg_Reg'!$F$31:$F$36</c:f>
              <c:numCache>
                <c:formatCode>0%</c:formatCode>
                <c:ptCount val="6"/>
                <c:pt idx="0">
                  <c:v>0.52264241</c:v>
                </c:pt>
                <c:pt idx="1">
                  <c:v>0.45977770999999995</c:v>
                </c:pt>
                <c:pt idx="2">
                  <c:v>0.50850317</c:v>
                </c:pt>
                <c:pt idx="3">
                  <c:v>0.34336538</c:v>
                </c:pt>
                <c:pt idx="4">
                  <c:v>0.30192817999999999</c:v>
                </c:pt>
                <c:pt idx="5">
                  <c:v>0.13472141000000001</c:v>
                </c:pt>
              </c:numCache>
            </c:numRef>
          </c:val>
          <c:extLst>
            <c:ext xmlns:c16="http://schemas.microsoft.com/office/drawing/2014/chart" uri="{C3380CC4-5D6E-409C-BE32-E72D297353CC}">
              <c16:uniqueId val="{00000003-D2C9-4289-B7F3-2246770E3E41}"/>
            </c:ext>
          </c:extLst>
        </c:ser>
        <c:ser>
          <c:idx val="4"/>
          <c:order val="4"/>
          <c:tx>
            <c:strRef>
              <c:f>'18 PedART_Covg_Reg'!$G$30</c:f>
              <c:strCache>
                <c:ptCount val="1"/>
                <c:pt idx="0">
                  <c:v>2014</c:v>
                </c:pt>
              </c:strCache>
            </c:strRef>
          </c:tx>
          <c:spPr>
            <a:solidFill>
              <a:schemeClr val="accent6">
                <a:tint val="89000"/>
              </a:schemeClr>
            </a:solidFill>
            <a:ln>
              <a:noFill/>
            </a:ln>
            <a:effectLst/>
          </c:spPr>
          <c:invertIfNegative val="0"/>
          <c:dLbls>
            <c:delete val="1"/>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PedART_Covg_Reg'!$G$31:$G$36</c:f>
              <c:numCache>
                <c:formatCode>0%</c:formatCode>
                <c:ptCount val="6"/>
                <c:pt idx="0">
                  <c:v>0.55640736000000002</c:v>
                </c:pt>
                <c:pt idx="1">
                  <c:v>0.55036116999999996</c:v>
                </c:pt>
                <c:pt idx="2">
                  <c:v>0.54175112000000003</c:v>
                </c:pt>
                <c:pt idx="3">
                  <c:v>0.40084527000000003</c:v>
                </c:pt>
                <c:pt idx="4">
                  <c:v>0.32686796000000001</c:v>
                </c:pt>
                <c:pt idx="5">
                  <c:v>0.15661585</c:v>
                </c:pt>
              </c:numCache>
            </c:numRef>
          </c:val>
          <c:extLst>
            <c:ext xmlns:c16="http://schemas.microsoft.com/office/drawing/2014/chart" uri="{C3380CC4-5D6E-409C-BE32-E72D297353CC}">
              <c16:uniqueId val="{00000004-D2C9-4289-B7F3-2246770E3E41}"/>
            </c:ext>
          </c:extLst>
        </c:ser>
        <c:ser>
          <c:idx val="5"/>
          <c:order val="5"/>
          <c:tx>
            <c:strRef>
              <c:f>'18 PedART_Covg_Reg'!$H$30</c:f>
              <c:strCache>
                <c:ptCount val="1"/>
                <c:pt idx="0">
                  <c:v>2015</c:v>
                </c:pt>
              </c:strCache>
            </c:strRef>
          </c:tx>
          <c:spPr>
            <a:solidFill>
              <a:schemeClr val="accent6"/>
            </a:solidFill>
            <a:ln>
              <a:noFill/>
            </a:ln>
            <a:effectLst/>
          </c:spPr>
          <c:invertIfNegative val="0"/>
          <c:dLbls>
            <c:delete val="1"/>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PedART_Covg_Reg'!$H$31:$H$36</c:f>
              <c:numCache>
                <c:formatCode>0%</c:formatCode>
                <c:ptCount val="6"/>
                <c:pt idx="0">
                  <c:v>0.59110624999999994</c:v>
                </c:pt>
                <c:pt idx="1">
                  <c:v>0.56069270000000004</c:v>
                </c:pt>
                <c:pt idx="2">
                  <c:v>0.55812107</c:v>
                </c:pt>
                <c:pt idx="3">
                  <c:v>0.45631464999999999</c:v>
                </c:pt>
                <c:pt idx="4">
                  <c:v>0.29158359</c:v>
                </c:pt>
                <c:pt idx="5">
                  <c:v>0.17472163999999998</c:v>
                </c:pt>
              </c:numCache>
            </c:numRef>
          </c:val>
          <c:extLst>
            <c:ext xmlns:c16="http://schemas.microsoft.com/office/drawing/2014/chart" uri="{C3380CC4-5D6E-409C-BE32-E72D297353CC}">
              <c16:uniqueId val="{00000005-D2C9-4289-B7F3-2246770E3E41}"/>
            </c:ext>
          </c:extLst>
        </c:ser>
        <c:ser>
          <c:idx val="6"/>
          <c:order val="6"/>
          <c:tx>
            <c:strRef>
              <c:f>'18 PedART_Covg_Reg'!$I$30</c:f>
              <c:strCache>
                <c:ptCount val="1"/>
                <c:pt idx="0">
                  <c:v>2016</c:v>
                </c:pt>
              </c:strCache>
            </c:strRef>
          </c:tx>
          <c:spPr>
            <a:solidFill>
              <a:schemeClr val="accent6">
                <a:lumMod val="75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 PedART_Covg_Reg'!$B$31:$B$36</c:f>
              <c:strCache>
                <c:ptCount val="6"/>
                <c:pt idx="0">
                  <c:v>East Asia and the Pacific</c:v>
                </c:pt>
                <c:pt idx="1">
                  <c:v>Middle East and North Africa</c:v>
                </c:pt>
                <c:pt idx="2">
                  <c:v>Latin America and the Caribbean</c:v>
                </c:pt>
                <c:pt idx="3">
                  <c:v>Eastern and Southern Africa</c:v>
                </c:pt>
                <c:pt idx="4">
                  <c:v>South Asia</c:v>
                </c:pt>
                <c:pt idx="5">
                  <c:v>West and Central Africa</c:v>
                </c:pt>
              </c:strCache>
            </c:strRef>
          </c:cat>
          <c:val>
            <c:numRef>
              <c:f>'18 PedART_Covg_Reg'!$I$31:$I$36</c:f>
              <c:numCache>
                <c:formatCode>0%</c:formatCode>
                <c:ptCount val="6"/>
                <c:pt idx="0">
                  <c:v>0.61666432000000004</c:v>
                </c:pt>
                <c:pt idx="1">
                  <c:v>0.61601367000000007</c:v>
                </c:pt>
                <c:pt idx="2">
                  <c:v>0.53153521999999997</c:v>
                </c:pt>
                <c:pt idx="3">
                  <c:v>0.50550702999999997</c:v>
                </c:pt>
                <c:pt idx="4">
                  <c:v>0.32845215999999999</c:v>
                </c:pt>
                <c:pt idx="5">
                  <c:v>0.21430582999999997</c:v>
                </c:pt>
              </c:numCache>
            </c:numRef>
          </c:val>
          <c:extLst>
            <c:ext xmlns:c16="http://schemas.microsoft.com/office/drawing/2014/chart" uri="{C3380CC4-5D6E-409C-BE32-E72D297353CC}">
              <c16:uniqueId val="{00000006-D2C9-4289-B7F3-2246770E3E41}"/>
            </c:ext>
          </c:extLst>
        </c:ser>
        <c:dLbls>
          <c:dLblPos val="outEnd"/>
          <c:showLegendKey val="0"/>
          <c:showVal val="1"/>
          <c:showCatName val="0"/>
          <c:showSerName val="0"/>
          <c:showPercent val="0"/>
          <c:showBubbleSize val="0"/>
        </c:dLbls>
        <c:gapWidth val="120"/>
        <c:overlap val="-10"/>
        <c:axId val="1840220216"/>
        <c:axId val="1840223736"/>
      </c:barChart>
      <c:catAx>
        <c:axId val="18402202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40223736"/>
        <c:crosses val="autoZero"/>
        <c:auto val="1"/>
        <c:lblAlgn val="ctr"/>
        <c:lblOffset val="100"/>
        <c:noMultiLvlLbl val="0"/>
      </c:catAx>
      <c:valAx>
        <c:axId val="184022373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4022021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t>
            </a:r>
            <a:r>
              <a:rPr lang="en-US" baseline="0"/>
              <a:t>0-14 years) living with HIV receiving antiretroviral therapy (ART), by African geographic region, 2010-2016</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6"/>
          <c:order val="0"/>
          <c:tx>
            <c:strRef>
              <c:f>'18.2 PedART_Covg_Africa'!$B$33</c:f>
              <c:strCache>
                <c:ptCount val="1"/>
                <c:pt idx="0">
                  <c:v>2010</c:v>
                </c:pt>
              </c:strCache>
            </c:strRef>
          </c:tx>
          <c:spPr>
            <a:solidFill>
              <a:schemeClr val="accent1">
                <a:shade val="47000"/>
              </a:schemeClr>
            </a:solidFill>
            <a:ln>
              <a:noFill/>
            </a:ln>
            <a:effectLst/>
          </c:spPr>
          <c:invertIfNegative val="0"/>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PedART_Covg_Africa'!$B$34:$B$38</c:f>
              <c:numCache>
                <c:formatCode>0%</c:formatCode>
                <c:ptCount val="5"/>
                <c:pt idx="0">
                  <c:v>0.29754343988861293</c:v>
                </c:pt>
                <c:pt idx="1">
                  <c:v>0.15361268625099567</c:v>
                </c:pt>
                <c:pt idx="2">
                  <c:v>0.20623814517361777</c:v>
                </c:pt>
                <c:pt idx="3">
                  <c:v>6.5653797135901693E-2</c:v>
                </c:pt>
                <c:pt idx="4">
                  <c:v>6.8027862109248091E-2</c:v>
                </c:pt>
              </c:numCache>
            </c:numRef>
          </c:val>
          <c:extLst>
            <c:ext xmlns:c16="http://schemas.microsoft.com/office/drawing/2014/chart" uri="{C3380CC4-5D6E-409C-BE32-E72D297353CC}">
              <c16:uniqueId val="{00000000-B73F-4F27-9752-C444FF940CD2}"/>
            </c:ext>
          </c:extLst>
        </c:ser>
        <c:ser>
          <c:idx val="0"/>
          <c:order val="1"/>
          <c:tx>
            <c:strRef>
              <c:f>'18.2 PedART_Covg_Africa'!$C$33</c:f>
              <c:strCache>
                <c:ptCount val="1"/>
                <c:pt idx="0">
                  <c:v>2011</c:v>
                </c:pt>
              </c:strCache>
            </c:strRef>
          </c:tx>
          <c:spPr>
            <a:solidFill>
              <a:schemeClr val="accent1">
                <a:tint val="48000"/>
              </a:schemeClr>
            </a:solidFill>
            <a:ln>
              <a:noFill/>
            </a:ln>
            <a:effectLst/>
          </c:spPr>
          <c:invertIfNegative val="0"/>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PedART_Covg_Africa'!$C$34:$C$38</c:f>
              <c:numCache>
                <c:formatCode>0%</c:formatCode>
                <c:ptCount val="5"/>
                <c:pt idx="0">
                  <c:v>0.37596089449283582</c:v>
                </c:pt>
                <c:pt idx="1">
                  <c:v>0.19131073152664968</c:v>
                </c:pt>
                <c:pt idx="2">
                  <c:v>0.20738880294805245</c:v>
                </c:pt>
                <c:pt idx="3">
                  <c:v>9.6039319071044515E-2</c:v>
                </c:pt>
                <c:pt idx="4">
                  <c:v>9.9958745425917497E-2</c:v>
                </c:pt>
              </c:numCache>
            </c:numRef>
          </c:val>
          <c:extLst>
            <c:ext xmlns:c16="http://schemas.microsoft.com/office/drawing/2014/chart" uri="{C3380CC4-5D6E-409C-BE32-E72D297353CC}">
              <c16:uniqueId val="{00000001-B73F-4F27-9752-C444FF940CD2}"/>
            </c:ext>
          </c:extLst>
        </c:ser>
        <c:ser>
          <c:idx val="1"/>
          <c:order val="2"/>
          <c:tx>
            <c:strRef>
              <c:f>'18.2 PedART_Covg_Africa'!$D$33</c:f>
              <c:strCache>
                <c:ptCount val="1"/>
                <c:pt idx="0">
                  <c:v>2012</c:v>
                </c:pt>
              </c:strCache>
            </c:strRef>
          </c:tx>
          <c:spPr>
            <a:solidFill>
              <a:schemeClr val="accent1">
                <a:tint val="65000"/>
              </a:schemeClr>
            </a:solidFill>
            <a:ln>
              <a:noFill/>
            </a:ln>
            <a:effectLst/>
          </c:spPr>
          <c:invertIfNegative val="0"/>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PedART_Covg_Africa'!$D$34:$D$38</c:f>
              <c:numCache>
                <c:formatCode>0%</c:formatCode>
                <c:ptCount val="5"/>
                <c:pt idx="0">
                  <c:v>0.43356133021032811</c:v>
                </c:pt>
                <c:pt idx="1">
                  <c:v>0.24454489075551761</c:v>
                </c:pt>
                <c:pt idx="2">
                  <c:v>0.23116329696075968</c:v>
                </c:pt>
                <c:pt idx="3">
                  <c:v>9.8132663036758327E-2</c:v>
                </c:pt>
                <c:pt idx="4">
                  <c:v>0.11365869112575992</c:v>
                </c:pt>
              </c:numCache>
            </c:numRef>
          </c:val>
          <c:extLst>
            <c:ext xmlns:c16="http://schemas.microsoft.com/office/drawing/2014/chart" uri="{C3380CC4-5D6E-409C-BE32-E72D297353CC}">
              <c16:uniqueId val="{00000002-B73F-4F27-9752-C444FF940CD2}"/>
            </c:ext>
          </c:extLst>
        </c:ser>
        <c:ser>
          <c:idx val="2"/>
          <c:order val="3"/>
          <c:tx>
            <c:strRef>
              <c:f>'18.2 PedART_Covg_Africa'!$E$33</c:f>
              <c:strCache>
                <c:ptCount val="1"/>
                <c:pt idx="0">
                  <c:v>2013</c:v>
                </c:pt>
              </c:strCache>
            </c:strRef>
          </c:tx>
          <c:spPr>
            <a:solidFill>
              <a:schemeClr val="accent1">
                <a:tint val="83000"/>
              </a:schemeClr>
            </a:solidFill>
            <a:ln>
              <a:noFill/>
            </a:ln>
            <a:effectLst/>
          </c:spPr>
          <c:invertIfNegative val="0"/>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PedART_Covg_Africa'!$E$34:$E$38</c:f>
              <c:numCache>
                <c:formatCode>0%</c:formatCode>
                <c:ptCount val="5"/>
                <c:pt idx="0">
                  <c:v>0.47493938263545915</c:v>
                </c:pt>
                <c:pt idx="1">
                  <c:v>0.29741333887284588</c:v>
                </c:pt>
                <c:pt idx="2">
                  <c:v>0.32286807238408238</c:v>
                </c:pt>
                <c:pt idx="3">
                  <c:v>0.11464133993860567</c:v>
                </c:pt>
                <c:pt idx="4">
                  <c:v>0.14185468557109557</c:v>
                </c:pt>
              </c:numCache>
            </c:numRef>
          </c:val>
          <c:extLst>
            <c:ext xmlns:c16="http://schemas.microsoft.com/office/drawing/2014/chart" uri="{C3380CC4-5D6E-409C-BE32-E72D297353CC}">
              <c16:uniqueId val="{00000003-B73F-4F27-9752-C444FF940CD2}"/>
            </c:ext>
          </c:extLst>
        </c:ser>
        <c:ser>
          <c:idx val="3"/>
          <c:order val="4"/>
          <c:tx>
            <c:strRef>
              <c:f>'18.2 PedART_Covg_Africa'!$F$33</c:f>
              <c:strCache>
                <c:ptCount val="1"/>
                <c:pt idx="0">
                  <c:v>2014</c:v>
                </c:pt>
              </c:strCache>
            </c:strRef>
          </c:tx>
          <c:spPr>
            <a:solidFill>
              <a:schemeClr val="accent1"/>
            </a:solidFill>
            <a:ln>
              <a:noFill/>
            </a:ln>
            <a:effectLst/>
          </c:spPr>
          <c:invertIfNegative val="0"/>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PedART_Covg_Africa'!$F$34:$F$38</c:f>
              <c:numCache>
                <c:formatCode>0%</c:formatCode>
                <c:ptCount val="5"/>
                <c:pt idx="0">
                  <c:v>0.50298443027791573</c:v>
                </c:pt>
                <c:pt idx="1">
                  <c:v>0.36680673972957817</c:v>
                </c:pt>
                <c:pt idx="2">
                  <c:v>0.39602915903128105</c:v>
                </c:pt>
                <c:pt idx="3">
                  <c:v>0.15739923297843814</c:v>
                </c:pt>
                <c:pt idx="4">
                  <c:v>0.15607875909995961</c:v>
                </c:pt>
              </c:numCache>
            </c:numRef>
          </c:val>
          <c:extLst>
            <c:ext xmlns:c16="http://schemas.microsoft.com/office/drawing/2014/chart" uri="{C3380CC4-5D6E-409C-BE32-E72D297353CC}">
              <c16:uniqueId val="{00000004-B73F-4F27-9752-C444FF940CD2}"/>
            </c:ext>
          </c:extLst>
        </c:ser>
        <c:ser>
          <c:idx val="4"/>
          <c:order val="5"/>
          <c:tx>
            <c:strRef>
              <c:f>'18.2 PedART_Covg_Africa'!$G$33</c:f>
              <c:strCache>
                <c:ptCount val="1"/>
                <c:pt idx="0">
                  <c:v>2015</c:v>
                </c:pt>
              </c:strCache>
            </c:strRef>
          </c:tx>
          <c:spPr>
            <a:solidFill>
              <a:schemeClr val="accent1">
                <a:shade val="82000"/>
              </a:schemeClr>
            </a:solidFill>
            <a:ln>
              <a:noFill/>
            </a:ln>
            <a:effectLst/>
          </c:spPr>
          <c:invertIfNegative val="0"/>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PedART_Covg_Africa'!$G$34:$G$38</c:f>
              <c:numCache>
                <c:formatCode>0%</c:formatCode>
                <c:ptCount val="5"/>
                <c:pt idx="0">
                  <c:v>0.52215649860135016</c:v>
                </c:pt>
                <c:pt idx="1">
                  <c:v>0.43697716486016314</c:v>
                </c:pt>
                <c:pt idx="2">
                  <c:v>0.40115537382318806</c:v>
                </c:pt>
                <c:pt idx="3">
                  <c:v>0.19964362852050088</c:v>
                </c:pt>
                <c:pt idx="4">
                  <c:v>0.16651218109156399</c:v>
                </c:pt>
              </c:numCache>
            </c:numRef>
          </c:val>
          <c:extLst>
            <c:ext xmlns:c16="http://schemas.microsoft.com/office/drawing/2014/chart" uri="{C3380CC4-5D6E-409C-BE32-E72D297353CC}">
              <c16:uniqueId val="{00000005-B73F-4F27-9752-C444FF940CD2}"/>
            </c:ext>
          </c:extLst>
        </c:ser>
        <c:ser>
          <c:idx val="5"/>
          <c:order val="6"/>
          <c:tx>
            <c:strRef>
              <c:f>'18.2 PedART_Covg_Africa'!$H$33</c:f>
              <c:strCache>
                <c:ptCount val="1"/>
                <c:pt idx="0">
                  <c:v>2016</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'18.2 PedART_Covg_Africa'!$A$34:$A$38</c:f>
              <c:strCache>
                <c:ptCount val="5"/>
                <c:pt idx="0">
                  <c:v>Southern Africa</c:v>
                </c:pt>
                <c:pt idx="1">
                  <c:v>Eastern Africa</c:v>
                </c:pt>
                <c:pt idx="2">
                  <c:v>Northern Africa</c:v>
                </c:pt>
                <c:pt idx="3">
                  <c:v>Central Africa</c:v>
                </c:pt>
                <c:pt idx="4">
                  <c:v>Western Africa</c:v>
                </c:pt>
              </c:strCache>
            </c:strRef>
          </c:cat>
          <c:val>
            <c:numRef>
              <c:f>'18.2 PedART_Covg_Africa'!$H$34:$H$38</c:f>
              <c:numCache>
                <c:formatCode>0%</c:formatCode>
                <c:ptCount val="5"/>
                <c:pt idx="0">
                  <c:v>0.55132371599764984</c:v>
                </c:pt>
                <c:pt idx="1">
                  <c:v>0.49730459529717896</c:v>
                </c:pt>
                <c:pt idx="2">
                  <c:v>0.43315275894490113</c:v>
                </c:pt>
                <c:pt idx="3">
                  <c:v>0.21693498018272464</c:v>
                </c:pt>
                <c:pt idx="4">
                  <c:v>0.20932183144393274</c:v>
                </c:pt>
              </c:numCache>
            </c:numRef>
          </c:val>
          <c:extLst>
            <c:ext xmlns:c16="http://schemas.microsoft.com/office/drawing/2014/chart" uri="{C3380CC4-5D6E-409C-BE32-E72D297353CC}">
              <c16:uniqueId val="{00000006-B73F-4F27-9752-C444FF940CD2}"/>
            </c:ext>
          </c:extLst>
        </c:ser>
        <c:dLbls>
          <c:showLegendKey val="0"/>
          <c:showVal val="0"/>
          <c:showCatName val="0"/>
          <c:showSerName val="0"/>
          <c:showPercent val="0"/>
          <c:showBubbleSize val="0"/>
        </c:dLbls>
        <c:gapWidth val="120"/>
        <c:overlap val="-10"/>
        <c:axId val="444206592"/>
        <c:axId val="444205024"/>
      </c:barChart>
      <c:catAx>
        <c:axId val="444206592"/>
        <c:scaling>
          <c:orientation val="minMax"/>
        </c:scaling>
        <c:delete val="0"/>
        <c:axPos val="b"/>
        <c:majorGridlines>
          <c:spPr>
            <a:ln w="9525" cap="flat" cmpd="sng" algn="ctr">
              <a:solidFill>
                <a:schemeClr val="dk1">
                  <a:lumMod val="15000"/>
                  <a:lumOff val="85000"/>
                </a:schemeClr>
              </a:solidFill>
              <a:prstDash val="solid"/>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prstDash val="solid"/>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4205024"/>
        <c:crosses val="autoZero"/>
        <c:auto val="1"/>
        <c:lblAlgn val="ctr"/>
        <c:lblOffset val="100"/>
        <c:noMultiLvlLbl val="0"/>
      </c:catAx>
      <c:valAx>
        <c:axId val="444205024"/>
        <c:scaling>
          <c:orientation val="minMax"/>
          <c:max val="1"/>
        </c:scaling>
        <c:delete val="0"/>
        <c:axPos val="l"/>
        <c:majorGridlines>
          <c:spPr>
            <a:ln w="9525" cap="flat" cmpd="sng" algn="ctr">
              <a:solidFill>
                <a:schemeClr val="dk1">
                  <a:lumMod val="15000"/>
                  <a:lumOff val="85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420659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West and Central Africa, 2010-2016</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'19 PedART Covg Country'!$F$30</c:f>
              <c:strCache>
                <c:ptCount val="1"/>
                <c:pt idx="0">
                  <c:v>2010</c:v>
                </c:pt>
              </c:strCache>
            </c:strRef>
          </c:tx>
          <c:spPr>
            <a:solidFill>
              <a:schemeClr val="accent6">
                <a:tint val="42000"/>
              </a:schemeClr>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Country'!$F$31:$F$54</c:f>
              <c:numCache>
                <c:formatCode>0%</c:formatCode>
                <c:ptCount val="24"/>
                <c:pt idx="0">
                  <c:v>6.6999080000000003E-2</c:v>
                </c:pt>
                <c:pt idx="1">
                  <c:v>0.18457722000000001</c:v>
                </c:pt>
                <c:pt idx="2">
                  <c:v>7.8980830000000002E-2</c:v>
                </c:pt>
                <c:pt idx="3">
                  <c:v>7.5860150000000001E-2</c:v>
                </c:pt>
                <c:pt idx="4">
                  <c:v>0.27750469999999999</c:v>
                </c:pt>
                <c:pt idx="5">
                  <c:v>5.9777919999999998E-2</c:v>
                </c:pt>
                <c:pt idx="6">
                  <c:v>8.4364629999999996E-2</c:v>
                </c:pt>
                <c:pt idx="7">
                  <c:v>0.16865296000000002</c:v>
                </c:pt>
                <c:pt idx="8">
                  <c:v>0.10675974000000001</c:v>
                </c:pt>
                <c:pt idx="9">
                  <c:v>3.8492789999999999E-2</c:v>
                </c:pt>
                <c:pt idx="10">
                  <c:v>1.8071710000000001E-2</c:v>
                </c:pt>
                <c:pt idx="11">
                  <c:v>8.3922089999999991E-2</c:v>
                </c:pt>
                <c:pt idx="12">
                  <c:v>0.11076548000000001</c:v>
                </c:pt>
                <c:pt idx="13">
                  <c:v>6.0461819999999999E-2</c:v>
                </c:pt>
                <c:pt idx="14">
                  <c:v>8.1295190000000003E-2</c:v>
                </c:pt>
                <c:pt idx="15">
                  <c:v>4.1743280000000001E-2</c:v>
                </c:pt>
                <c:pt idx="16">
                  <c:v>5.1635569999999999E-2</c:v>
                </c:pt>
                <c:pt idx="17">
                  <c:v>0.10269842000000001</c:v>
                </c:pt>
                <c:pt idx="18">
                  <c:v>3.4929549999999997E-2</c:v>
                </c:pt>
                <c:pt idx="19">
                  <c:v>4.771164E-2</c:v>
                </c:pt>
                <c:pt idx="20">
                  <c:v>5.6390240000000001E-2</c:v>
                </c:pt>
                <c:pt idx="21">
                  <c:v>0.16613507999999999</c:v>
                </c:pt>
                <c:pt idx="22">
                  <c:v>0.10666461999999999</c:v>
                </c:pt>
                <c:pt idx="23">
                  <c:v>6.7884510000000009E-2</c:v>
                </c:pt>
              </c:numCache>
            </c:numRef>
          </c:val>
          <c:extLst>
            <c:ext xmlns:c16="http://schemas.microsoft.com/office/drawing/2014/chart" uri="{C3380CC4-5D6E-409C-BE32-E72D297353CC}">
              <c16:uniqueId val="{00000000-6E58-47C0-9380-2E4DCE2483CE}"/>
            </c:ext>
          </c:extLst>
        </c:ser>
        <c:ser>
          <c:idx val="1"/>
          <c:order val="1"/>
          <c:tx>
            <c:strRef>
              <c:f>'19 PedART Covg Country'!$G$30</c:f>
              <c:strCache>
                <c:ptCount val="1"/>
                <c:pt idx="0">
                  <c:v>2011</c:v>
                </c:pt>
              </c:strCache>
            </c:strRef>
          </c:tx>
          <c:spPr>
            <a:solidFill>
              <a:schemeClr val="accent6">
                <a:tint val="54000"/>
              </a:schemeClr>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Country'!$G$31:$G$54</c:f>
              <c:numCache>
                <c:formatCode>0%</c:formatCode>
                <c:ptCount val="24"/>
                <c:pt idx="0">
                  <c:v>9.9157170000000003E-2</c:v>
                </c:pt>
                <c:pt idx="1">
                  <c:v>0.22644771999999999</c:v>
                </c:pt>
                <c:pt idx="2">
                  <c:v>0.10803725</c:v>
                </c:pt>
                <c:pt idx="3">
                  <c:v>8.3983539999999995E-2</c:v>
                </c:pt>
                <c:pt idx="4">
                  <c:v>0.38119037</c:v>
                </c:pt>
                <c:pt idx="5">
                  <c:v>5.3867149999999996E-2</c:v>
                </c:pt>
                <c:pt idx="6">
                  <c:v>0.11831551</c:v>
                </c:pt>
                <c:pt idx="7">
                  <c:v>0.18439294000000001</c:v>
                </c:pt>
                <c:pt idx="8">
                  <c:v>0.11700865000000001</c:v>
                </c:pt>
                <c:pt idx="9">
                  <c:v>0.10722949</c:v>
                </c:pt>
                <c:pt idx="10">
                  <c:v>3.6205340000000003E-2</c:v>
                </c:pt>
                <c:pt idx="11">
                  <c:v>9.3563670000000002E-2</c:v>
                </c:pt>
                <c:pt idx="12">
                  <c:v>0.15293969000000002</c:v>
                </c:pt>
                <c:pt idx="13">
                  <c:v>7.7263869999999998E-2</c:v>
                </c:pt>
                <c:pt idx="14">
                  <c:v>8.0878789999999992E-2</c:v>
                </c:pt>
                <c:pt idx="15">
                  <c:v>5.7803729999999998E-2</c:v>
                </c:pt>
                <c:pt idx="16">
                  <c:v>9.9283880000000005E-2</c:v>
                </c:pt>
                <c:pt idx="17">
                  <c:v>0.12765840000000001</c:v>
                </c:pt>
                <c:pt idx="18">
                  <c:v>2.2833009999999997E-2</c:v>
                </c:pt>
                <c:pt idx="19">
                  <c:v>7.2019130000000001E-2</c:v>
                </c:pt>
                <c:pt idx="20">
                  <c:v>9.6224519999999994E-2</c:v>
                </c:pt>
                <c:pt idx="21">
                  <c:v>0.16590876999999998</c:v>
                </c:pt>
                <c:pt idx="22">
                  <c:v>0.12617826000000001</c:v>
                </c:pt>
                <c:pt idx="23">
                  <c:v>9.2838580000000004E-2</c:v>
                </c:pt>
              </c:numCache>
            </c:numRef>
          </c:val>
          <c:extLst>
            <c:ext xmlns:c16="http://schemas.microsoft.com/office/drawing/2014/chart" uri="{C3380CC4-5D6E-409C-BE32-E72D297353CC}">
              <c16:uniqueId val="{00000001-6E58-47C0-9380-2E4DCE2483CE}"/>
            </c:ext>
          </c:extLst>
        </c:ser>
        <c:ser>
          <c:idx val="2"/>
          <c:order val="2"/>
          <c:tx>
            <c:strRef>
              <c:f>'19 PedART Covg Country'!$H$30</c:f>
              <c:strCache>
                <c:ptCount val="1"/>
                <c:pt idx="0">
                  <c:v>2012</c:v>
                </c:pt>
              </c:strCache>
            </c:strRef>
          </c:tx>
          <c:spPr>
            <a:solidFill>
              <a:schemeClr val="accent6">
                <a:tint val="65000"/>
              </a:schemeClr>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Country'!$H$31:$H$54</c:f>
              <c:numCache>
                <c:formatCode>0%</c:formatCode>
                <c:ptCount val="24"/>
                <c:pt idx="0">
                  <c:v>0.10940862</c:v>
                </c:pt>
                <c:pt idx="1">
                  <c:v>0.26344398000000002</c:v>
                </c:pt>
                <c:pt idx="2">
                  <c:v>0.11471951000000001</c:v>
                </c:pt>
                <c:pt idx="3">
                  <c:v>9.4844969999999987E-2</c:v>
                </c:pt>
                <c:pt idx="4">
                  <c:v>0.51780271999999994</c:v>
                </c:pt>
                <c:pt idx="5">
                  <c:v>6.6603419999999997E-2</c:v>
                </c:pt>
                <c:pt idx="6">
                  <c:v>0.11750429000000001</c:v>
                </c:pt>
                <c:pt idx="7">
                  <c:v>0.20101906</c:v>
                </c:pt>
                <c:pt idx="8">
                  <c:v>0.1336735</c:v>
                </c:pt>
                <c:pt idx="9">
                  <c:v>8.8582170000000002E-2</c:v>
                </c:pt>
                <c:pt idx="10">
                  <c:v>6.785476E-2</c:v>
                </c:pt>
                <c:pt idx="11">
                  <c:v>0.11304858</c:v>
                </c:pt>
                <c:pt idx="12">
                  <c:v>0.17634638</c:v>
                </c:pt>
                <c:pt idx="13">
                  <c:v>9.4837000000000005E-2</c:v>
                </c:pt>
                <c:pt idx="14">
                  <c:v>0.10469146999999999</c:v>
                </c:pt>
                <c:pt idx="15">
                  <c:v>8.0270859999999999E-2</c:v>
                </c:pt>
                <c:pt idx="16">
                  <c:v>7.9398049999999998E-2</c:v>
                </c:pt>
                <c:pt idx="17">
                  <c:v>0.14030514999999999</c:v>
                </c:pt>
                <c:pt idx="18">
                  <c:v>3.4764799999999998E-2</c:v>
                </c:pt>
                <c:pt idx="19">
                  <c:v>9.9220509999999998E-2</c:v>
                </c:pt>
                <c:pt idx="20">
                  <c:v>0.10898621</c:v>
                </c:pt>
                <c:pt idx="21">
                  <c:v>0.16867439000000001</c:v>
                </c:pt>
                <c:pt idx="22">
                  <c:v>0.10440495</c:v>
                </c:pt>
                <c:pt idx="23">
                  <c:v>0.10932966000000001</c:v>
                </c:pt>
              </c:numCache>
            </c:numRef>
          </c:val>
          <c:extLst>
            <c:ext xmlns:c16="http://schemas.microsoft.com/office/drawing/2014/chart" uri="{C3380CC4-5D6E-409C-BE32-E72D297353CC}">
              <c16:uniqueId val="{00000002-6E58-47C0-9380-2E4DCE2483CE}"/>
            </c:ext>
          </c:extLst>
        </c:ser>
        <c:ser>
          <c:idx val="3"/>
          <c:order val="3"/>
          <c:tx>
            <c:strRef>
              <c:f>'19 PedART Covg Country'!$I$30</c:f>
              <c:strCache>
                <c:ptCount val="1"/>
                <c:pt idx="0">
                  <c:v>2013</c:v>
                </c:pt>
              </c:strCache>
            </c:strRef>
          </c:tx>
          <c:spPr>
            <a:solidFill>
              <a:schemeClr val="accent6">
                <a:tint val="77000"/>
              </a:schemeClr>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Country'!$I$31:$I$54</c:f>
              <c:numCache>
                <c:formatCode>0%</c:formatCode>
                <c:ptCount val="24"/>
                <c:pt idx="0">
                  <c:v>0.13472141000000001</c:v>
                </c:pt>
                <c:pt idx="1">
                  <c:v>0.19265549000000001</c:v>
                </c:pt>
                <c:pt idx="2">
                  <c:v>0.13173533000000001</c:v>
                </c:pt>
                <c:pt idx="3">
                  <c:v>0.10883145000000001</c:v>
                </c:pt>
                <c:pt idx="4">
                  <c:v>0.50181326000000004</c:v>
                </c:pt>
                <c:pt idx="5">
                  <c:v>7.902584E-2</c:v>
                </c:pt>
                <c:pt idx="6">
                  <c:v>0.20554748</c:v>
                </c:pt>
                <c:pt idx="7">
                  <c:v>0.20423027000000002</c:v>
                </c:pt>
                <c:pt idx="8">
                  <c:v>0.13945892000000001</c:v>
                </c:pt>
                <c:pt idx="9">
                  <c:v>8.9833570000000001E-2</c:v>
                </c:pt>
                <c:pt idx="10">
                  <c:v>8.034005000000001E-2</c:v>
                </c:pt>
                <c:pt idx="11">
                  <c:v>0.17276889000000001</c:v>
                </c:pt>
                <c:pt idx="12">
                  <c:v>0.18050118999999998</c:v>
                </c:pt>
                <c:pt idx="13">
                  <c:v>0.10880917999999999</c:v>
                </c:pt>
                <c:pt idx="14">
                  <c:v>0.1769124</c:v>
                </c:pt>
                <c:pt idx="15">
                  <c:v>9.544517000000001E-2</c:v>
                </c:pt>
                <c:pt idx="16">
                  <c:v>7.3515339999999998E-2</c:v>
                </c:pt>
                <c:pt idx="17">
                  <c:v>0.14478949999999999</c:v>
                </c:pt>
                <c:pt idx="18">
                  <c:v>0.12813173</c:v>
                </c:pt>
                <c:pt idx="19">
                  <c:v>8.4243249999999992E-2</c:v>
                </c:pt>
                <c:pt idx="20">
                  <c:v>0.14887226000000001</c:v>
                </c:pt>
                <c:pt idx="21">
                  <c:v>0.16037554000000001</c:v>
                </c:pt>
                <c:pt idx="22">
                  <c:v>8.3782820000000008E-2</c:v>
                </c:pt>
                <c:pt idx="23">
                  <c:v>0.12356178</c:v>
                </c:pt>
              </c:numCache>
            </c:numRef>
          </c:val>
          <c:extLst>
            <c:ext xmlns:c16="http://schemas.microsoft.com/office/drawing/2014/chart" uri="{C3380CC4-5D6E-409C-BE32-E72D297353CC}">
              <c16:uniqueId val="{00000003-6E58-47C0-9380-2E4DCE2483CE}"/>
            </c:ext>
          </c:extLst>
        </c:ser>
        <c:ser>
          <c:idx val="4"/>
          <c:order val="4"/>
          <c:tx>
            <c:strRef>
              <c:f>'19 PedART Covg Country'!$J$30</c:f>
              <c:strCache>
                <c:ptCount val="1"/>
                <c:pt idx="0">
                  <c:v>2014</c:v>
                </c:pt>
              </c:strCache>
            </c:strRef>
          </c:tx>
          <c:spPr>
            <a:solidFill>
              <a:schemeClr val="accent6">
                <a:tint val="89000"/>
              </a:schemeClr>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Country'!$J$31:$J$54</c:f>
              <c:numCache>
                <c:formatCode>0%</c:formatCode>
                <c:ptCount val="24"/>
                <c:pt idx="0">
                  <c:v>0.15661585</c:v>
                </c:pt>
                <c:pt idx="1">
                  <c:v>0.22973442999999999</c:v>
                </c:pt>
                <c:pt idx="2">
                  <c:v>0.17252064</c:v>
                </c:pt>
                <c:pt idx="3">
                  <c:v>0.12062894</c:v>
                </c:pt>
                <c:pt idx="4">
                  <c:v>0.55412393000000004</c:v>
                </c:pt>
                <c:pt idx="5">
                  <c:v>0.14351425000000001</c:v>
                </c:pt>
                <c:pt idx="6">
                  <c:v>0.25492581999999997</c:v>
                </c:pt>
                <c:pt idx="7">
                  <c:v>0.24998038</c:v>
                </c:pt>
                <c:pt idx="8">
                  <c:v>0.17624002</c:v>
                </c:pt>
                <c:pt idx="9">
                  <c:v>0.15985072</c:v>
                </c:pt>
                <c:pt idx="10">
                  <c:v>8.2984299999999997E-2</c:v>
                </c:pt>
                <c:pt idx="11">
                  <c:v>0.26570478999999997</c:v>
                </c:pt>
                <c:pt idx="12">
                  <c:v>0.23132615000000001</c:v>
                </c:pt>
                <c:pt idx="13">
                  <c:v>0.13207307000000001</c:v>
                </c:pt>
                <c:pt idx="14">
                  <c:v>0.15130752</c:v>
                </c:pt>
                <c:pt idx="15">
                  <c:v>8.8669949999999997E-2</c:v>
                </c:pt>
                <c:pt idx="16">
                  <c:v>8.3240529999999993E-2</c:v>
                </c:pt>
                <c:pt idx="17">
                  <c:v>0.17095415</c:v>
                </c:pt>
                <c:pt idx="18">
                  <c:v>0.16901264000000002</c:v>
                </c:pt>
                <c:pt idx="19">
                  <c:v>0.10277858999999999</c:v>
                </c:pt>
                <c:pt idx="20">
                  <c:v>0.1571708</c:v>
                </c:pt>
                <c:pt idx="21">
                  <c:v>0.19236858000000001</c:v>
                </c:pt>
                <c:pt idx="22">
                  <c:v>8.2395189999999993E-2</c:v>
                </c:pt>
                <c:pt idx="23">
                  <c:v>0.14384517999999999</c:v>
                </c:pt>
              </c:numCache>
            </c:numRef>
          </c:val>
          <c:extLst>
            <c:ext xmlns:c16="http://schemas.microsoft.com/office/drawing/2014/chart" uri="{C3380CC4-5D6E-409C-BE32-E72D297353CC}">
              <c16:uniqueId val="{00000004-6E58-47C0-9380-2E4DCE2483CE}"/>
            </c:ext>
          </c:extLst>
        </c:ser>
        <c:ser>
          <c:idx val="5"/>
          <c:order val="5"/>
          <c:tx>
            <c:strRef>
              <c:f>'19 PedART Covg Country'!$K$30</c:f>
              <c:strCache>
                <c:ptCount val="1"/>
                <c:pt idx="0">
                  <c:v>2015</c:v>
                </c:pt>
              </c:strCache>
            </c:strRef>
          </c:tx>
          <c:spPr>
            <a:solidFill>
              <a:schemeClr val="accent6"/>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Country'!$K$31:$K$54</c:f>
              <c:numCache>
                <c:formatCode>0%</c:formatCode>
                <c:ptCount val="24"/>
                <c:pt idx="0">
                  <c:v>0.17472163999999998</c:v>
                </c:pt>
                <c:pt idx="1">
                  <c:v>0.27603253999999999</c:v>
                </c:pt>
                <c:pt idx="2">
                  <c:v>0.20557659</c:v>
                </c:pt>
                <c:pt idx="3">
                  <c:v>0.14696986000000001</c:v>
                </c:pt>
                <c:pt idx="4">
                  <c:v>0.56225153999999999</c:v>
                </c:pt>
                <c:pt idx="5">
                  <c:v>0.23744942999999999</c:v>
                </c:pt>
                <c:pt idx="6">
                  <c:v>0.32982782999999999</c:v>
                </c:pt>
                <c:pt idx="7">
                  <c:v>0.24474512000000001</c:v>
                </c:pt>
                <c:pt idx="8">
                  <c:v>0.20435128999999999</c:v>
                </c:pt>
                <c:pt idx="9">
                  <c:v>0.20339644000000001</c:v>
                </c:pt>
                <c:pt idx="10">
                  <c:v>9.8498079999999988E-2</c:v>
                </c:pt>
                <c:pt idx="11">
                  <c:v>0.34969889000000004</c:v>
                </c:pt>
                <c:pt idx="12">
                  <c:v>0.26616049000000003</c:v>
                </c:pt>
                <c:pt idx="13">
                  <c:v>0.10879232</c:v>
                </c:pt>
                <c:pt idx="14">
                  <c:v>0.27368587</c:v>
                </c:pt>
                <c:pt idx="15">
                  <c:v>0.10620531</c:v>
                </c:pt>
                <c:pt idx="16">
                  <c:v>8.5725850000000006E-2</c:v>
                </c:pt>
                <c:pt idx="17">
                  <c:v>0.19506900999999999</c:v>
                </c:pt>
                <c:pt idx="18">
                  <c:v>0.21582944000000001</c:v>
                </c:pt>
                <c:pt idx="19">
                  <c:v>0.14930309</c:v>
                </c:pt>
                <c:pt idx="20">
                  <c:v>0.15995535999999999</c:v>
                </c:pt>
                <c:pt idx="21">
                  <c:v>0.23994862</c:v>
                </c:pt>
                <c:pt idx="22">
                  <c:v>0.12646167</c:v>
                </c:pt>
                <c:pt idx="23">
                  <c:v>0.16243144999999998</c:v>
                </c:pt>
              </c:numCache>
            </c:numRef>
          </c:val>
          <c:extLst>
            <c:ext xmlns:c16="http://schemas.microsoft.com/office/drawing/2014/chart" uri="{C3380CC4-5D6E-409C-BE32-E72D297353CC}">
              <c16:uniqueId val="{00000005-6E58-47C0-9380-2E4DCE2483CE}"/>
            </c:ext>
          </c:extLst>
        </c:ser>
        <c:ser>
          <c:idx val="6"/>
          <c:order val="6"/>
          <c:tx>
            <c:strRef>
              <c:f>'19 PedART Covg Country'!$L$30</c:f>
              <c:strCache>
                <c:ptCount val="1"/>
                <c:pt idx="0">
                  <c:v>2016</c:v>
                </c:pt>
              </c:strCache>
            </c:strRef>
          </c:tx>
          <c:spPr>
            <a:solidFill>
              <a:schemeClr val="accent6">
                <a:shade val="88000"/>
              </a:schemeClr>
            </a:solidFill>
            <a:ln>
              <a:noFill/>
            </a:ln>
            <a:effectLst/>
          </c:spPr>
          <c:invertIfNegative val="0"/>
          <c:dLbls>
            <c:delete val="1"/>
          </c:dLbls>
          <c:cat>
            <c:strRef>
              <c:f>'19 PedART Covg Country'!$A$31:$A$54</c:f>
              <c:strCache>
                <c:ptCount val="24"/>
                <c:pt idx="0">
                  <c:v>WCAR</c:v>
                </c:pt>
                <c:pt idx="1">
                  <c:v>Benin</c:v>
                </c:pt>
                <c:pt idx="2">
                  <c:v>Burkina Faso</c:v>
                </c:pt>
                <c:pt idx="3">
                  <c:v>Cameroon</c:v>
                </c:pt>
                <c:pt idx="4">
                  <c:v>Cape Verde</c:v>
                </c:pt>
                <c:pt idx="5">
                  <c:v>Central African Republic</c:v>
                </c:pt>
                <c:pt idx="6">
                  <c:v>Chad</c:v>
                </c:pt>
                <c:pt idx="7">
                  <c:v>Congo</c:v>
                </c:pt>
                <c:pt idx="8">
                  <c:v>Côte d’Ivoire</c:v>
                </c:pt>
                <c:pt idx="9">
                  <c:v>Democratic Republic of the Congo</c:v>
                </c:pt>
                <c:pt idx="10">
                  <c:v>Equatorial Guinea</c:v>
                </c:pt>
                <c:pt idx="11">
                  <c:v>Gabon</c:v>
                </c:pt>
                <c:pt idx="12">
                  <c:v>Gambia</c:v>
                </c:pt>
                <c:pt idx="13">
                  <c:v>Ghana</c:v>
                </c:pt>
                <c:pt idx="14">
                  <c:v>Guinea</c:v>
                </c:pt>
                <c:pt idx="15">
                  <c:v>Guinea-Bissau</c:v>
                </c:pt>
                <c:pt idx="16">
                  <c:v>Liberia</c:v>
                </c:pt>
                <c:pt idx="17">
                  <c:v>Mali</c:v>
                </c:pt>
                <c:pt idx="18">
                  <c:v>Mauritania</c:v>
                </c:pt>
                <c:pt idx="19">
                  <c:v>Niger</c:v>
                </c:pt>
                <c:pt idx="20">
                  <c:v>Nigeria</c:v>
                </c:pt>
                <c:pt idx="21">
                  <c:v>Senegal</c:v>
                </c:pt>
                <c:pt idx="22">
                  <c:v>Sierra Leone</c:v>
                </c:pt>
                <c:pt idx="23">
                  <c:v>Togo</c:v>
                </c:pt>
              </c:strCache>
            </c:strRef>
          </c:cat>
          <c:val>
            <c:numRef>
              <c:f>'19 PedART Covg Country'!$L$31:$L$54</c:f>
              <c:numCache>
                <c:formatCode>0%</c:formatCode>
                <c:ptCount val="24"/>
                <c:pt idx="0">
                  <c:v>0.21430582999999997</c:v>
                </c:pt>
                <c:pt idx="1">
                  <c:v>0.31921378</c:v>
                </c:pt>
                <c:pt idx="2">
                  <c:v>0.24043614000000002</c:v>
                </c:pt>
                <c:pt idx="3">
                  <c:v>0.18355951000000001</c:v>
                </c:pt>
                <c:pt idx="4">
                  <c:v>0.65091030000000005</c:v>
                </c:pt>
                <c:pt idx="5">
                  <c:v>0.17590006</c:v>
                </c:pt>
                <c:pt idx="6">
                  <c:v>0.13722254</c:v>
                </c:pt>
                <c:pt idx="7">
                  <c:v>0.24752904999999997</c:v>
                </c:pt>
                <c:pt idx="8">
                  <c:v>0.25473665000000001</c:v>
                </c:pt>
                <c:pt idx="9">
                  <c:v>0.29740611</c:v>
                </c:pt>
                <c:pt idx="10">
                  <c:v>0.15540098999999999</c:v>
                </c:pt>
                <c:pt idx="11">
                  <c:v>0.38505474000000001</c:v>
                </c:pt>
                <c:pt idx="12">
                  <c:v>0.33374830999999999</c:v>
                </c:pt>
                <c:pt idx="13">
                  <c:v>0.15461449999999999</c:v>
                </c:pt>
                <c:pt idx="14">
                  <c:v>0.18069244000000001</c:v>
                </c:pt>
                <c:pt idx="15">
                  <c:v>0.14527356999999999</c:v>
                </c:pt>
                <c:pt idx="16">
                  <c:v>0.10540302</c:v>
                </c:pt>
                <c:pt idx="17">
                  <c:v>0.20743013000000002</c:v>
                </c:pt>
                <c:pt idx="18">
                  <c:v>0.22675754000000001</c:v>
                </c:pt>
                <c:pt idx="19">
                  <c:v>0.17221948999999998</c:v>
                </c:pt>
                <c:pt idx="20">
                  <c:v>0.20714937</c:v>
                </c:pt>
                <c:pt idx="21">
                  <c:v>0.25506404999999999</c:v>
                </c:pt>
                <c:pt idx="22">
                  <c:v>0.17869703000000001</c:v>
                </c:pt>
                <c:pt idx="23">
                  <c:v>0.25545249999999997</c:v>
                </c:pt>
              </c:numCache>
            </c:numRef>
          </c:val>
          <c:extLst>
            <c:ext xmlns:c16="http://schemas.microsoft.com/office/drawing/2014/chart" uri="{C3380CC4-5D6E-409C-BE32-E72D297353CC}">
              <c16:uniqueId val="{00000006-6E58-47C0-9380-2E4DCE2483CE}"/>
            </c:ext>
          </c:extLst>
        </c:ser>
        <c:dLbls>
          <c:dLblPos val="outEnd"/>
          <c:showLegendKey val="0"/>
          <c:showVal val="1"/>
          <c:showCatName val="0"/>
          <c:showSerName val="0"/>
          <c:showPercent val="0"/>
          <c:showBubbleSize val="0"/>
        </c:dLbls>
        <c:gapWidth val="120"/>
        <c:overlap val="-10"/>
        <c:axId val="444204632"/>
        <c:axId val="444412576"/>
      </c:barChart>
      <c:catAx>
        <c:axId val="44420463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4412576"/>
        <c:crosses val="autoZero"/>
        <c:auto val="1"/>
        <c:lblAlgn val="ctr"/>
        <c:lblOffset val="100"/>
        <c:noMultiLvlLbl val="0"/>
      </c:catAx>
      <c:valAx>
        <c:axId val="44441257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420463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in all low- and middle-income countries, 2000-2014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PedART_AdultsChildren_LMIC!$B$34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1.2967724510322301E-17"/>
                  <c:y val="-2.1645025334053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FE-46EE-AC64-4099B1366A49}"/>
                </c:ext>
              </c:extLst>
            </c:dLbl>
            <c:dLbl>
              <c:idx val="1"/>
              <c:layout>
                <c:manualLayout>
                  <c:x val="0"/>
                  <c:y val="4.32900506681069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FE-46EE-AC64-4099B1366A49}"/>
                </c:ext>
              </c:extLst>
            </c:dLbl>
            <c:dLbl>
              <c:idx val="2"/>
              <c:layout>
                <c:manualLayout>
                  <c:x val="-2.5935449020644601E-17"/>
                  <c:y val="-8.65801013362139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FE-46EE-AC64-4099B1366A49}"/>
                </c:ext>
              </c:extLst>
            </c:dLbl>
            <c:dLbl>
              <c:idx val="3"/>
              <c:layout>
                <c:manualLayout>
                  <c:x val="0"/>
                  <c:y val="-1.0822512667026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FE-46EE-AC64-4099B1366A49}"/>
                </c:ext>
              </c:extLst>
            </c:dLbl>
            <c:dLbl>
              <c:idx val="4"/>
              <c:layout>
                <c:manualLayout>
                  <c:x val="0"/>
                  <c:y val="8.65801013362122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FE-46EE-AC64-4099B1366A49}"/>
                </c:ext>
              </c:extLst>
            </c:dLbl>
            <c:dLbl>
              <c:idx val="5"/>
              <c:layout>
                <c:manualLayout>
                  <c:x val="-5.1870898041289098E-17"/>
                  <c:y val="1.08225126670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FE-46EE-AC64-4099B1366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PedART_AdultsChildren_LMIC!$B$71:$B$85</c:f>
                <c:numCache>
                  <c:formatCode>General</c:formatCode>
                  <c:ptCount val="15"/>
                  <c:pt idx="0">
                    <c:v>9.1427000000000001E-4</c:v>
                  </c:pt>
                  <c:pt idx="1">
                    <c:v>1.4463000000000011E-3</c:v>
                  </c:pt>
                  <c:pt idx="2">
                    <c:v>1.7941999999999993E-3</c:v>
                  </c:pt>
                  <c:pt idx="3">
                    <c:v>2.2460000000000015E-3</c:v>
                  </c:pt>
                  <c:pt idx="4">
                    <c:v>2.236400000000003E-3</c:v>
                  </c:pt>
                  <c:pt idx="5">
                    <c:v>3.2529999999999989E-3</c:v>
                  </c:pt>
                  <c:pt idx="6">
                    <c:v>4.8331999999999958E-3</c:v>
                  </c:pt>
                  <c:pt idx="7">
                    <c:v>6.7887999999999976E-3</c:v>
                  </c:pt>
                  <c:pt idx="8">
                    <c:v>6.8270999999999887E-3</c:v>
                  </c:pt>
                  <c:pt idx="9">
                    <c:v>9.1769999999999907E-3</c:v>
                  </c:pt>
                  <c:pt idx="10">
                    <c:v>1.1691000000000007E-2</c:v>
                  </c:pt>
                  <c:pt idx="11">
                    <c:v>1.5141999999999989E-2</c:v>
                  </c:pt>
                  <c:pt idx="12">
                    <c:v>1.9239000000000006E-2</c:v>
                  </c:pt>
                  <c:pt idx="13">
                    <c:v>2.1438000000000013E-2</c:v>
                  </c:pt>
                  <c:pt idx="14">
                    <c:v>2.5413000000000019E-2</c:v>
                  </c:pt>
                </c:numCache>
              </c:numRef>
            </c:plus>
            <c:minus>
              <c:numRef>
                <c:f>PedART_AdultsChildren_LMIC!$B$53:$B$67</c:f>
                <c:numCache>
                  <c:formatCode>General</c:formatCode>
                  <c:ptCount val="15"/>
                  <c:pt idx="0">
                    <c:v>7.7353000000000057E-4</c:v>
                  </c:pt>
                  <c:pt idx="1">
                    <c:v>1.1689999999999999E-3</c:v>
                  </c:pt>
                  <c:pt idx="2">
                    <c:v>1.5466000000000021E-3</c:v>
                  </c:pt>
                  <c:pt idx="3">
                    <c:v>1.8631999999999989E-3</c:v>
                  </c:pt>
                  <c:pt idx="4">
                    <c:v>1.7829000000000005E-3</c:v>
                  </c:pt>
                  <c:pt idx="5">
                    <c:v>2.7134999999999972E-3</c:v>
                  </c:pt>
                  <c:pt idx="6">
                    <c:v>4.1664000000000007E-3</c:v>
                  </c:pt>
                  <c:pt idx="7">
                    <c:v>5.8293999999999985E-3</c:v>
                  </c:pt>
                  <c:pt idx="8">
                    <c:v>5.8380999999999988E-3</c:v>
                  </c:pt>
                  <c:pt idx="9">
                    <c:v>8.3190000000000208E-3</c:v>
                  </c:pt>
                  <c:pt idx="10">
                    <c:v>1.0335999999999984E-2</c:v>
                  </c:pt>
                  <c:pt idx="11">
                    <c:v>1.3898999999999995E-2</c:v>
                  </c:pt>
                  <c:pt idx="12">
                    <c:v>1.6361999999999988E-2</c:v>
                  </c:pt>
                  <c:pt idx="13">
                    <c:v>1.9191000000000014E-2</c:v>
                  </c:pt>
                  <c:pt idx="14">
                    <c:v>2.0980999999999972E-2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PedART_AdultsChildren_LMIC!$B$35:$B$49</c:f>
              <c:numCache>
                <c:formatCode>0%</c:formatCode>
                <c:ptCount val="15"/>
                <c:pt idx="0">
                  <c:v>7.8709399999999999E-3</c:v>
                </c:pt>
                <c:pt idx="1">
                  <c:v>1.26502E-2</c:v>
                </c:pt>
                <c:pt idx="2">
                  <c:v>1.6792600000000001E-2</c:v>
                </c:pt>
                <c:pt idx="3">
                  <c:v>2.15792E-2</c:v>
                </c:pt>
                <c:pt idx="4">
                  <c:v>2.2215099999999998E-2</c:v>
                </c:pt>
                <c:pt idx="5">
                  <c:v>3.3206899999999998E-2</c:v>
                </c:pt>
                <c:pt idx="6">
                  <c:v>5.1499400000000001E-2</c:v>
                </c:pt>
                <c:pt idx="7">
                  <c:v>7.3849700000000004E-2</c:v>
                </c:pt>
                <c:pt idx="8">
                  <c:v>7.7947900000000001E-2</c:v>
                </c:pt>
                <c:pt idx="9">
                  <c:v>0.11164500000000001</c:v>
                </c:pt>
                <c:pt idx="10">
                  <c:v>0.14176</c:v>
                </c:pt>
                <c:pt idx="11">
                  <c:v>0.18745100000000001</c:v>
                </c:pt>
                <c:pt idx="12">
                  <c:v>0.23161500000000002</c:v>
                </c:pt>
                <c:pt idx="13">
                  <c:v>0.271171</c:v>
                </c:pt>
                <c:pt idx="14">
                  <c:v>0.30882599999999999</c:v>
                </c:pt>
              </c:numCache>
            </c:numRef>
          </c:val>
          <c:smooth val="0"/>
          <c:extLst>
            <c:ext xmlns:c16="http://schemas.microsoft.com/office/drawing/2014/chart" uri="{C3380CC4-5D6E-409C-BE32-E72D297353CC}">
              <c16:uniqueId val="{00000006-21FE-46EE-AC64-4099B1366A49}"/>
            </c:ext>
          </c:extLst>
        </c:ser>
        <c:ser>
          <c:idx val="1"/>
          <c:order val="1"/>
          <c:tx>
            <c:strRef>
              <c:f>PedART_AdultsChildren_LMIC!$C$34</c:f>
              <c:strCache>
                <c:ptCount val="1"/>
                <c:pt idx="0">
                  <c:v>Adult ART</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E-3"/>
                  <c:y val="2.164502533405349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FE-46EE-AC64-4099B1366A49}"/>
                </c:ext>
              </c:extLst>
            </c:dLbl>
            <c:dLbl>
              <c:idx val="1"/>
              <c:layout>
                <c:manualLayout>
                  <c:x val="1.41467719795442E-3"/>
                  <c:y val="-2.1645025334053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FE-46EE-AC64-4099B1366A49}"/>
                </c:ext>
              </c:extLst>
            </c:dLbl>
            <c:dLbl>
              <c:idx val="3"/>
              <c:layout>
                <c:manualLayout>
                  <c:x val="0"/>
                  <c:y val="4.32900506681069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FE-46EE-AC64-4099B1366A49}"/>
                </c:ext>
              </c:extLst>
            </c:dLbl>
            <c:dLbl>
              <c:idx val="4"/>
              <c:layout>
                <c:manualLayout>
                  <c:x val="0"/>
                  <c:y val="-1.29870152004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FE-46EE-AC64-4099B1366A49}"/>
                </c:ext>
              </c:extLst>
            </c:dLbl>
            <c:dLbl>
              <c:idx val="5"/>
              <c:layout>
                <c:manualLayout>
                  <c:x val="-5.1870898041289098E-17"/>
                  <c:y val="-8.65801013362153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FE-46EE-AC64-4099B1366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PedART_AdultsChildren_LMIC!$C$71:$C$85</c:f>
                <c:numCache>
                  <c:formatCode>General</c:formatCode>
                  <c:ptCount val="15"/>
                  <c:pt idx="0">
                    <c:v>4.4500000000000008E-4</c:v>
                  </c:pt>
                  <c:pt idx="1">
                    <c:v>5.560799999999996E-4</c:v>
                  </c:pt>
                  <c:pt idx="2">
                    <c:v>7.0244000000000036E-4</c:v>
                  </c:pt>
                  <c:pt idx="3">
                    <c:v>1.0182000000000004E-3</c:v>
                  </c:pt>
                  <c:pt idx="4">
                    <c:v>1.9705E-3</c:v>
                  </c:pt>
                  <c:pt idx="5">
                    <c:v>3.2402999999999946E-3</c:v>
                  </c:pt>
                  <c:pt idx="6">
                    <c:v>5.0781000000000021E-3</c:v>
                  </c:pt>
                  <c:pt idx="7">
                    <c:v>7.3302999999999979E-3</c:v>
                  </c:pt>
                  <c:pt idx="8">
                    <c:v>9.5780000000000032E-3</c:v>
                  </c:pt>
                  <c:pt idx="9">
                    <c:v>1.2084999999999985E-2</c:v>
                  </c:pt>
                  <c:pt idx="10">
                    <c:v>1.5115000000000017E-2</c:v>
                  </c:pt>
                  <c:pt idx="11">
                    <c:v>2.360599999999996E-2</c:v>
                  </c:pt>
                  <c:pt idx="12">
                    <c:v>3.0829999999999969E-2</c:v>
                  </c:pt>
                  <c:pt idx="13">
                    <c:v>4.5297000000000032E-2</c:v>
                  </c:pt>
                  <c:pt idx="14">
                    <c:v>5.0202000000000024E-2</c:v>
                  </c:pt>
                </c:numCache>
              </c:numRef>
            </c:plus>
            <c:minus>
              <c:numRef>
                <c:f>PedART_AdultsChildren_LMIC!$C$53:$C$67</c:f>
                <c:numCache>
                  <c:formatCode>General</c:formatCode>
                  <c:ptCount val="15"/>
                  <c:pt idx="0">
                    <c:v>3.9739000000000007E-4</c:v>
                  </c:pt>
                  <c:pt idx="1">
                    <c:v>5.0003000000000027E-4</c:v>
                  </c:pt>
                  <c:pt idx="2">
                    <c:v>6.230999999999997E-4</c:v>
                  </c:pt>
                  <c:pt idx="3">
                    <c:v>8.8219999999999965E-4</c:v>
                  </c:pt>
                  <c:pt idx="4">
                    <c:v>1.7035000000000002E-3</c:v>
                  </c:pt>
                  <c:pt idx="5">
                    <c:v>2.8520000000000004E-3</c:v>
                  </c:pt>
                  <c:pt idx="6">
                    <c:v>4.4145999999999908E-3</c:v>
                  </c:pt>
                  <c:pt idx="7">
                    <c:v>6.261600000000006E-3</c:v>
                  </c:pt>
                  <c:pt idx="8">
                    <c:v>8.3150000000000029E-3</c:v>
                  </c:pt>
                  <c:pt idx="9">
                    <c:v>1.0492000000000029E-2</c:v>
                  </c:pt>
                  <c:pt idx="10">
                    <c:v>1.2976999999999989E-2</c:v>
                  </c:pt>
                  <c:pt idx="11">
                    <c:v>1.6594999999999999E-2</c:v>
                  </c:pt>
                  <c:pt idx="12">
                    <c:v>2.0545000000000035E-2</c:v>
                  </c:pt>
                  <c:pt idx="13">
                    <c:v>2.4754999999999971E-2</c:v>
                  </c:pt>
                  <c:pt idx="14">
                    <c:v>2.8975999999999946E-2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PedART_AdultsChildren_LMIC!$C$35:$C$49</c:f>
              <c:numCache>
                <c:formatCode>0%</c:formatCode>
                <c:ptCount val="15"/>
                <c:pt idx="0">
                  <c:v>4.98351E-3</c:v>
                </c:pt>
                <c:pt idx="1">
                  <c:v>6.5445399999999997E-3</c:v>
                </c:pt>
                <c:pt idx="2">
                  <c:v>8.5050999999999998E-3</c:v>
                </c:pt>
                <c:pt idx="3">
                  <c:v>1.2459100000000001E-2</c:v>
                </c:pt>
                <c:pt idx="4">
                  <c:v>2.4623599999999999E-2</c:v>
                </c:pt>
                <c:pt idx="5">
                  <c:v>4.1401500000000001E-2</c:v>
                </c:pt>
                <c:pt idx="6">
                  <c:v>6.5008999999999997E-2</c:v>
                </c:pt>
                <c:pt idx="7">
                  <c:v>9.4857700000000003E-2</c:v>
                </c:pt>
                <c:pt idx="8">
                  <c:v>0.12509100000000001</c:v>
                </c:pt>
                <c:pt idx="9">
                  <c:v>0.15756800000000001</c:v>
                </c:pt>
                <c:pt idx="10">
                  <c:v>0.197881</c:v>
                </c:pt>
                <c:pt idx="11">
                  <c:v>0.250865</c:v>
                </c:pt>
                <c:pt idx="12">
                  <c:v>0.30646600000000002</c:v>
                </c:pt>
                <c:pt idx="13">
                  <c:v>0.35449399999999998</c:v>
                </c:pt>
                <c:pt idx="14">
                  <c:v>0.40392699999999998</c:v>
                </c:pt>
              </c:numCache>
            </c:numRef>
          </c:val>
          <c:smooth val="0"/>
          <c:extLst>
            <c:ext xmlns:c16="http://schemas.microsoft.com/office/drawing/2014/chart" uri="{C3380CC4-5D6E-409C-BE32-E72D297353CC}">
              <c16:uniqueId val="{0000000C-21FE-46EE-AC64-4099B1366A49}"/>
            </c:ext>
          </c:extLst>
        </c:ser>
        <c:dLbls>
          <c:dLblPos val="r"/>
          <c:showLegendKey val="0"/>
          <c:showVal val="1"/>
          <c:showCatName val="0"/>
          <c:showSerName val="0"/>
          <c:showPercent val="0"/>
          <c:showBubbleSize val="0"/>
        </c:dLbls>
        <c:marker val="1"/>
        <c:smooth val="0"/>
        <c:axId val="444418848"/>
        <c:axId val="444411400"/>
      </c:lineChart>
      <c:catAx>
        <c:axId val="4444188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4411400"/>
        <c:crosses val="autoZero"/>
        <c:auto val="1"/>
        <c:lblAlgn val="ctr"/>
        <c:lblOffset val="100"/>
        <c:noMultiLvlLbl val="0"/>
      </c:catAx>
      <c:valAx>
        <c:axId val="4444114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441884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400"/>
              <a:t>Percentage of adults (15+ years) and children (0-14 years) living with HIV receiving antiretroviral therapy (ART), West and Central Africa, 2010-2016</a:t>
            </a:r>
          </a:p>
        </c:rich>
      </c:tx>
      <c:layout>
        <c:manualLayout>
          <c:xMode val="edge"/>
          <c:yMode val="edge"/>
          <c:x val="0.12297872340425532"/>
          <c:y val="6.568145631476347E-3"/>
        </c:manualLayout>
      </c:layout>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5.952364996928574E-2"/>
          <c:y val="0.16870307913288066"/>
          <c:w val="0.90200826492433139"/>
          <c:h val="0.78050705394705899"/>
        </c:manualLayout>
      </c:layout>
      <c:scatterChart>
        <c:scatterStyle val="lineMarker"/>
        <c:varyColors val="0"/>
        <c:ser>
          <c:idx val="0"/>
          <c:order val="0"/>
          <c:tx>
            <c:strRef>
              <c:f>'20 ART Gap_Region Trend'!$B$34</c:f>
              <c:strCache>
                <c:ptCount val="1"/>
                <c:pt idx="0">
                  <c:v>Paediatric ART</c:v>
                </c:pt>
              </c:strCache>
            </c:strRef>
          </c:tx>
          <c:spPr>
            <a:ln w="25400" cap="flat" cmpd="dbl" algn="ctr">
              <a:noFill/>
              <a:round/>
            </a:ln>
            <a:effectLst/>
          </c:spPr>
          <c:marker>
            <c:symbol val="circle"/>
            <c:size val="10"/>
            <c:spPr>
              <a:solidFill>
                <a:schemeClr val="accent5"/>
              </a:solidFill>
              <a:ln w="12700" cap="flat" cmpd="dbl" algn="ctr">
                <a:solidFill>
                  <a:schemeClr val="accent5"/>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Dir val="y"/>
            <c:errBarType val="both"/>
            <c:errValType val="cust"/>
            <c:noEndCap val="0"/>
            <c:plus>
              <c:numRef>
                <c:f>'20 ART Gap_Region Trend'!$H$35:$H$41</c:f>
                <c:numCache>
                  <c:formatCode>General</c:formatCode>
                  <c:ptCount val="7"/>
                  <c:pt idx="0">
                    <c:v>-2.3402030000000004E-2</c:v>
                  </c:pt>
                  <c:pt idx="1">
                    <c:v>-3.5121060000000009E-2</c:v>
                  </c:pt>
                  <c:pt idx="2">
                    <c:v>-3.9073409999999989E-2</c:v>
                  </c:pt>
                  <c:pt idx="3">
                    <c:v>-4.8901710000000015E-2</c:v>
                  </c:pt>
                  <c:pt idx="4">
                    <c:v>-5.7132649999999993E-2</c:v>
                  </c:pt>
                  <c:pt idx="5">
                    <c:v>-6.4951929999999977E-2</c:v>
                  </c:pt>
                  <c:pt idx="6">
                    <c:v>-8.0641299999999971E-2</c:v>
                  </c:pt>
                </c:numCache>
              </c:numRef>
            </c:plus>
            <c:minus>
              <c:numRef>
                <c:f>'20 ART Gap_Region Trend'!$I$35:$I$41</c:f>
                <c:numCache>
                  <c:formatCode>General</c:formatCode>
                  <c:ptCount val="7"/>
                  <c:pt idx="0">
                    <c:v>-2.2987419999999995E-2</c:v>
                  </c:pt>
                  <c:pt idx="1">
                    <c:v>-3.3367019999999983E-2</c:v>
                  </c:pt>
                  <c:pt idx="2">
                    <c:v>-3.7298910000000005E-2</c:v>
                  </c:pt>
                  <c:pt idx="3">
                    <c:v>-4.5418619999999965E-2</c:v>
                  </c:pt>
                  <c:pt idx="4">
                    <c:v>-5.541602000000001E-2</c:v>
                  </c:pt>
                  <c:pt idx="5">
                    <c:v>-6.224136999999999E-2</c:v>
                  </c:pt>
                  <c:pt idx="6">
                    <c:v>-7.8859050000000042E-2</c:v>
                  </c:pt>
                </c:numCache>
              </c:numRef>
            </c:minus>
            <c:spPr>
              <a:noFill/>
              <a:ln w="19050">
                <a:solidFill>
                  <a:schemeClr val="bg1">
                    <a:lumMod val="50000"/>
                  </a:schemeClr>
                </a:solidFill>
                <a:prstDash val="sysDash"/>
                <a:round/>
              </a:ln>
              <a:effectLst/>
            </c:spPr>
          </c:errBars>
          <c:xVal>
            <c:numRef>
              <c:f>'20 ART Gap_Region Trend'!$A$35:$A$41</c:f>
              <c:numCache>
                <c:formatCode>@</c:formatCode>
                <c:ptCount val="7"/>
                <c:pt idx="0">
                  <c:v>2010</c:v>
                </c:pt>
                <c:pt idx="1">
                  <c:v>2011</c:v>
                </c:pt>
                <c:pt idx="2">
                  <c:v>2012</c:v>
                </c:pt>
                <c:pt idx="3">
                  <c:v>2013</c:v>
                </c:pt>
                <c:pt idx="4">
                  <c:v>2014</c:v>
                </c:pt>
                <c:pt idx="5">
                  <c:v>2015</c:v>
                </c:pt>
                <c:pt idx="6">
                  <c:v>2016</c:v>
                </c:pt>
              </c:numCache>
            </c:numRef>
          </c:xVal>
          <c:yVal>
            <c:numRef>
              <c:f>'20 ART Gap_Region Trend'!$B$35:$B$41</c:f>
              <c:numCache>
                <c:formatCode>0%</c:formatCode>
                <c:ptCount val="7"/>
                <c:pt idx="0">
                  <c:v>6.6999080000000003E-2</c:v>
                </c:pt>
                <c:pt idx="1">
                  <c:v>9.9157170000000003E-2</c:v>
                </c:pt>
                <c:pt idx="2">
                  <c:v>0.10940862</c:v>
                </c:pt>
                <c:pt idx="3">
                  <c:v>0.13472141000000001</c:v>
                </c:pt>
                <c:pt idx="4">
                  <c:v>0.15661585</c:v>
                </c:pt>
                <c:pt idx="5">
                  <c:v>0.17472163999999998</c:v>
                </c:pt>
                <c:pt idx="6">
                  <c:v>0.21430582999999997</c:v>
                </c:pt>
              </c:numCache>
            </c:numRef>
          </c:yVal>
          <c:smooth val="0"/>
          <c:extLst>
            <c:ext xmlns:c16="http://schemas.microsoft.com/office/drawing/2014/chart" uri="{C3380CC4-5D6E-409C-BE32-E72D297353CC}">
              <c16:uniqueId val="{00000008-82A4-4507-B74B-19AFF40D23FD}"/>
            </c:ext>
          </c:extLst>
        </c:ser>
        <c:ser>
          <c:idx val="1"/>
          <c:order val="1"/>
          <c:tx>
            <c:strRef>
              <c:f>'20 ART Gap_Region Trend'!$E$34</c:f>
              <c:strCache>
                <c:ptCount val="1"/>
                <c:pt idx="0">
                  <c:v>Adult ART</c:v>
                </c:pt>
              </c:strCache>
            </c:strRef>
          </c:tx>
          <c:spPr>
            <a:ln w="25400" cap="flat" cmpd="dbl" algn="ctr">
              <a:noFill/>
              <a:round/>
            </a:ln>
            <a:effectLst/>
          </c:spPr>
          <c:marker>
            <c:symbol val="circle"/>
            <c:size val="10"/>
            <c:spPr>
              <a:solidFill>
                <a:schemeClr val="accent2"/>
              </a:solidFill>
              <a:ln w="12700" cap="flat" cmpd="dbl" algn="ctr">
                <a:solidFill>
                  <a:schemeClr val="accent2">
                    <a:alpha val="70000"/>
                  </a:schemeClr>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Dir val="y"/>
            <c:errBarType val="both"/>
            <c:errValType val="cust"/>
            <c:noEndCap val="0"/>
            <c:plus>
              <c:numRef>
                <c:f>'20 ART Gap_Region Trend'!$J$35:$J$41</c:f>
                <c:numCache>
                  <c:formatCode>General</c:formatCode>
                  <c:ptCount val="7"/>
                  <c:pt idx="0">
                    <c:v>-4.3079880000000001E-2</c:v>
                  </c:pt>
                  <c:pt idx="1">
                    <c:v>-5.070071000000001E-2</c:v>
                  </c:pt>
                  <c:pt idx="2">
                    <c:v>-6.0077059999999988E-2</c:v>
                  </c:pt>
                  <c:pt idx="3">
                    <c:v>-7.0324739999999997E-2</c:v>
                  </c:pt>
                  <c:pt idx="4">
                    <c:v>-8.0839709999999981E-2</c:v>
                  </c:pt>
                  <c:pt idx="5">
                    <c:v>-9.253318000000002E-2</c:v>
                  </c:pt>
                  <c:pt idx="6">
                    <c:v>-0.10626567000000001</c:v>
                  </c:pt>
                </c:numCache>
              </c:numRef>
            </c:plus>
            <c:minus>
              <c:numRef>
                <c:f>'20 ART Gap_Region Trend'!$K$35:$K$41</c:f>
                <c:numCache>
                  <c:formatCode>General</c:formatCode>
                  <c:ptCount val="7"/>
                  <c:pt idx="0">
                    <c:v>-3.9246969999999992E-2</c:v>
                  </c:pt>
                  <c:pt idx="1">
                    <c:v>-4.7096739999999998E-2</c:v>
                  </c:pt>
                  <c:pt idx="2">
                    <c:v>-5.6077559999999999E-2</c:v>
                  </c:pt>
                  <c:pt idx="3">
                    <c:v>-6.5931700000000037E-2</c:v>
                  </c:pt>
                  <c:pt idx="4">
                    <c:v>-7.6251779999999991E-2</c:v>
                  </c:pt>
                  <c:pt idx="5">
                    <c:v>-8.6889899999999964E-2</c:v>
                  </c:pt>
                  <c:pt idx="6">
                    <c:v>-0.10238928000000003</c:v>
                  </c:pt>
                </c:numCache>
              </c:numRef>
            </c:minus>
            <c:spPr>
              <a:noFill/>
              <a:ln w="19050">
                <a:solidFill>
                  <a:schemeClr val="bg1">
                    <a:lumMod val="50000"/>
                  </a:schemeClr>
                </a:solidFill>
                <a:prstDash val="sysDash"/>
                <a:round/>
              </a:ln>
              <a:effectLst/>
            </c:spPr>
          </c:errBars>
          <c:xVal>
            <c:numRef>
              <c:f>'20 ART Gap_Region Trend'!$A$35:$A$41</c:f>
              <c:numCache>
                <c:formatCode>@</c:formatCode>
                <c:ptCount val="7"/>
                <c:pt idx="0">
                  <c:v>2010</c:v>
                </c:pt>
                <c:pt idx="1">
                  <c:v>2011</c:v>
                </c:pt>
                <c:pt idx="2">
                  <c:v>2012</c:v>
                </c:pt>
                <c:pt idx="3">
                  <c:v>2013</c:v>
                </c:pt>
                <c:pt idx="4">
                  <c:v>2014</c:v>
                </c:pt>
                <c:pt idx="5">
                  <c:v>2015</c:v>
                </c:pt>
                <c:pt idx="6">
                  <c:v>2016</c:v>
                </c:pt>
              </c:numCache>
            </c:numRef>
          </c:xVal>
          <c:yVal>
            <c:numRef>
              <c:f>'20 ART Gap_Region Trend'!$E$35:$E$41</c:f>
              <c:numCache>
                <c:formatCode>0%</c:formatCode>
                <c:ptCount val="7"/>
                <c:pt idx="0">
                  <c:v>0.14451913</c:v>
                </c:pt>
                <c:pt idx="1">
                  <c:v>0.17059117000000001</c:v>
                </c:pt>
                <c:pt idx="2">
                  <c:v>0.20253247999999999</c:v>
                </c:pt>
                <c:pt idx="3">
                  <c:v>0.23448056</c:v>
                </c:pt>
                <c:pt idx="4">
                  <c:v>0.26878542</c:v>
                </c:pt>
                <c:pt idx="5">
                  <c:v>0.30550553000000003</c:v>
                </c:pt>
                <c:pt idx="6">
                  <c:v>0.35463338</c:v>
                </c:pt>
              </c:numCache>
            </c:numRef>
          </c:yVal>
          <c:smooth val="0"/>
          <c:extLst>
            <c:ext xmlns:c16="http://schemas.microsoft.com/office/drawing/2014/chart" uri="{C3380CC4-5D6E-409C-BE32-E72D297353CC}">
              <c16:uniqueId val="{0000000E-82A4-4507-B74B-19AFF40D23FD}"/>
            </c:ext>
          </c:extLst>
        </c:ser>
        <c:dLbls>
          <c:dLblPos val="r"/>
          <c:showLegendKey val="0"/>
          <c:showVal val="1"/>
          <c:showCatName val="0"/>
          <c:showSerName val="0"/>
          <c:showPercent val="0"/>
          <c:showBubbleSize val="0"/>
        </c:dLbls>
        <c:axId val="444414144"/>
        <c:axId val="444417280"/>
      </c:scatterChart>
      <c:valAx>
        <c:axId val="444414144"/>
        <c:scaling>
          <c:orientation val="minMax"/>
          <c:max val="2016.5"/>
          <c:min val="2010"/>
        </c:scaling>
        <c:delete val="0"/>
        <c:axPos val="b"/>
        <c:numFmt formatCod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444417280"/>
        <c:crosses val="autoZero"/>
        <c:crossBetween val="midCat"/>
        <c:majorUnit val="1"/>
        <c:minorUnit val="0.5"/>
      </c:valAx>
      <c:valAx>
        <c:axId val="4444172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41414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children (0-14 years) and adults (15+ years) living with HIV receiving antiretroviral therapy (ART), West</a:t>
            </a:r>
            <a:r>
              <a:rPr lang="en-US" baseline="0"/>
              <a:t> and Central </a:t>
            </a:r>
            <a:r>
              <a:rPr lang="en-US"/>
              <a:t>Africa,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tockChart>
        <c:ser>
          <c:idx val="0"/>
          <c:order val="0"/>
          <c:tx>
            <c:strRef>
              <c:f>'21 ART Gap_Country'!$B$35</c:f>
              <c:strCache>
                <c:ptCount val="1"/>
                <c:pt idx="0">
                  <c:v>Paediatric ART</c:v>
                </c:pt>
              </c:strCache>
            </c:strRef>
          </c:tx>
          <c:spPr>
            <a:ln w="25400" cap="rnd">
              <a:noFill/>
              <a:round/>
            </a:ln>
            <a:effectLst/>
          </c:spPr>
          <c:marker>
            <c:symbol val="circle"/>
            <c:size val="8"/>
            <c:spPr>
              <a:solidFill>
                <a:schemeClr val="accent1"/>
              </a:solidFill>
              <a:ln w="9525">
                <a:solidFill>
                  <a:schemeClr val="accent1"/>
                </a:solidFill>
              </a:ln>
              <a:effectLst/>
            </c:spPr>
          </c:marker>
          <c:dLbls>
            <c:delete val="1"/>
          </c:dLbls>
          <c:errBars>
            <c:errDir val="y"/>
            <c:errBarType val="both"/>
            <c:errValType val="cust"/>
            <c:noEndCap val="0"/>
            <c:plus>
              <c:numRef>
                <c:f>'21 ART Gap_Country'!$I$36:$I$58</c:f>
                <c:numCache>
                  <c:formatCode>General</c:formatCode>
                  <c:ptCount val="23"/>
                  <c:pt idx="0">
                    <c:v>-3.2611519999999991E-2</c:v>
                  </c:pt>
                  <c:pt idx="1">
                    <c:v>-5.2582160000000044E-2</c:v>
                  </c:pt>
                  <c:pt idx="2">
                    <c:v>-8.0567979999999956E-2</c:v>
                  </c:pt>
                  <c:pt idx="3">
                    <c:v>-4.3709090000000006E-2</c:v>
                  </c:pt>
                  <c:pt idx="4">
                    <c:v>-9.3046060000000014E-2</c:v>
                  </c:pt>
                  <c:pt idx="5">
                    <c:v>-8.7931329999999974E-2</c:v>
                  </c:pt>
                  <c:pt idx="6">
                    <c:v>-0.10231181</c:v>
                  </c:pt>
                  <c:pt idx="7">
                    <c:v>-3.3652480000000012E-2</c:v>
                  </c:pt>
                  <c:pt idx="8">
                    <c:v>-3.9396500000000167E-3</c:v>
                  </c:pt>
                  <c:pt idx="9">
                    <c:v>-4.5602310000000035E-2</c:v>
                  </c:pt>
                  <c:pt idx="10">
                    <c:v>-5.0039529999999999E-2</c:v>
                  </c:pt>
                  <c:pt idx="11">
                    <c:v>-5.1458809999999994E-2</c:v>
                  </c:pt>
                  <c:pt idx="12">
                    <c:v>-4.1762060000000018E-2</c:v>
                  </c:pt>
                  <c:pt idx="13">
                    <c:v>-3.8739410000000002E-2</c:v>
                  </c:pt>
                  <c:pt idx="14">
                    <c:v>-4.5931219999999995E-2</c:v>
                  </c:pt>
                  <c:pt idx="15">
                    <c:v>-7.2612170000000031E-2</c:v>
                  </c:pt>
                  <c:pt idx="16">
                    <c:v>-4.6002479999999984E-2</c:v>
                  </c:pt>
                  <c:pt idx="17">
                    <c:v>-0.12627271000000007</c:v>
                  </c:pt>
                  <c:pt idx="18">
                    <c:v>-5.7620910000000025E-2</c:v>
                  </c:pt>
                  <c:pt idx="19">
                    <c:v>-0.26137180999999998</c:v>
                  </c:pt>
                  <c:pt idx="20">
                    <c:v>-0.19769104000000004</c:v>
                  </c:pt>
                  <c:pt idx="21">
                    <c:v>-7.7522800000000003E-2</c:v>
                  </c:pt>
                  <c:pt idx="22">
                    <c:v>-9.9895730000000016E-2</c:v>
                  </c:pt>
                </c:numCache>
              </c:numRef>
            </c:plus>
            <c:minus>
              <c:numRef>
                <c:f>'21 ART Gap_Country'!$H$36:$H$58</c:f>
                <c:numCache>
                  <c:formatCode>General</c:formatCode>
                  <c:ptCount val="23"/>
                  <c:pt idx="0">
                    <c:v>-2.7637930000000005E-2</c:v>
                  </c:pt>
                  <c:pt idx="1">
                    <c:v>-6.9670959999999976E-2</c:v>
                  </c:pt>
                  <c:pt idx="2">
                    <c:v>-7.2560779999999991E-2</c:v>
                  </c:pt>
                  <c:pt idx="3">
                    <c:v>-4.6252080000000001E-2</c:v>
                  </c:pt>
                  <c:pt idx="4">
                    <c:v>-6.7748940000000007E-2</c:v>
                  </c:pt>
                  <c:pt idx="5">
                    <c:v>-9.5827190000000007E-2</c:v>
                  </c:pt>
                  <c:pt idx="6">
                    <c:v>-8.6944050000000009E-2</c:v>
                  </c:pt>
                  <c:pt idx="7">
                    <c:v>-4.1903879999999977E-2</c:v>
                  </c:pt>
                  <c:pt idx="8">
                    <c:v>-2.6417689999999994E-2</c:v>
                  </c:pt>
                  <c:pt idx="9">
                    <c:v>-4.4950799999999999E-2</c:v>
                  </c:pt>
                  <c:pt idx="10">
                    <c:v>-6.1924940000000012E-2</c:v>
                  </c:pt>
                  <c:pt idx="11">
                    <c:v>-5.8066300000000015E-2</c:v>
                  </c:pt>
                  <c:pt idx="12">
                    <c:v>-4.5967730000000012E-2</c:v>
                  </c:pt>
                  <c:pt idx="13">
                    <c:v>-4.4830670000000017E-2</c:v>
                  </c:pt>
                  <c:pt idx="14">
                    <c:v>-5.2748220000000012E-2</c:v>
                  </c:pt>
                  <c:pt idx="15">
                    <c:v>-8.595771000000002E-2</c:v>
                  </c:pt>
                  <c:pt idx="16">
                    <c:v>-3.9688619999999994E-2</c:v>
                  </c:pt>
                  <c:pt idx="17">
                    <c:v>-9.2155569999999992E-2</c:v>
                  </c:pt>
                  <c:pt idx="18">
                    <c:v>-6.7305169999999997E-2</c:v>
                  </c:pt>
                  <c:pt idx="19">
                    <c:v>-0.17944835000000009</c:v>
                  </c:pt>
                  <c:pt idx="20">
                    <c:v>-0.12949847</c:v>
                  </c:pt>
                  <c:pt idx="21">
                    <c:v>-7.3175370000000017E-2</c:v>
                  </c:pt>
                  <c:pt idx="22">
                    <c:v>-0.10209898000000001</c:v>
                  </c:pt>
                </c:numCache>
              </c:numRef>
            </c:minus>
            <c:spPr>
              <a:noFill/>
              <a:ln w="12700" cap="flat" cmpd="sng" algn="ctr">
                <a:solidFill>
                  <a:schemeClr val="bg1">
                    <a:lumMod val="50000"/>
                  </a:schemeClr>
                </a:solidFill>
                <a:prstDash val="sysDash"/>
                <a:round/>
              </a:ln>
              <a:effectLst/>
            </c:spPr>
          </c:errBars>
          <c:cat>
            <c:strRef>
              <c:f>'21 ART Gap_Country'!$A$36:$A$58</c:f>
              <c:strCache>
                <c:ptCount val="23"/>
                <c:pt idx="0">
                  <c:v>Liberia</c:v>
                </c:pt>
                <c:pt idx="1">
                  <c:v>Congo</c:v>
                </c:pt>
                <c:pt idx="2">
                  <c:v>Mauritania</c:v>
                </c:pt>
                <c:pt idx="3">
                  <c:v>Central African Republic</c:v>
                </c:pt>
                <c:pt idx="4">
                  <c:v>Sierra Leone</c:v>
                </c:pt>
                <c:pt idx="5">
                  <c:v>Gambia</c:v>
                </c:pt>
                <c:pt idx="6">
                  <c:v>Nigeria</c:v>
                </c:pt>
                <c:pt idx="7">
                  <c:v>Niger</c:v>
                </c:pt>
                <c:pt idx="8">
                  <c:v>Guinea-Bissau</c:v>
                </c:pt>
                <c:pt idx="9">
                  <c:v>Ghana</c:v>
                </c:pt>
                <c:pt idx="10">
                  <c:v>Guinea</c:v>
                </c:pt>
                <c:pt idx="11">
                  <c:v>Mali</c:v>
                </c:pt>
                <c:pt idx="12">
                  <c:v>Cameroon</c:v>
                </c:pt>
                <c:pt idx="13">
                  <c:v>Chad</c:v>
                </c:pt>
                <c:pt idx="14">
                  <c:v>Cote dIvoire</c:v>
                </c:pt>
                <c:pt idx="15">
                  <c:v>Democratic Republic of the Congo</c:v>
                </c:pt>
                <c:pt idx="16">
                  <c:v>Equatorial Guinea</c:v>
                </c:pt>
                <c:pt idx="17">
                  <c:v>Togo</c:v>
                </c:pt>
                <c:pt idx="18">
                  <c:v>Senegal</c:v>
                </c:pt>
                <c:pt idx="19">
                  <c:v>Cape Verde</c:v>
                </c:pt>
                <c:pt idx="20">
                  <c:v>Benin</c:v>
                </c:pt>
                <c:pt idx="21">
                  <c:v>Burkina Faso</c:v>
                </c:pt>
                <c:pt idx="22">
                  <c:v>Gabon</c:v>
                </c:pt>
              </c:strCache>
            </c:strRef>
          </c:cat>
          <c:val>
            <c:numRef>
              <c:f>'21 ART Gap_Country'!$B$36:$B$58</c:f>
              <c:numCache>
                <c:formatCode>0%</c:formatCode>
                <c:ptCount val="23"/>
                <c:pt idx="0">
                  <c:v>0.10540302</c:v>
                </c:pt>
                <c:pt idx="1">
                  <c:v>0.24752904999999997</c:v>
                </c:pt>
                <c:pt idx="2">
                  <c:v>0.22675754000000001</c:v>
                </c:pt>
                <c:pt idx="3">
                  <c:v>0.17590006</c:v>
                </c:pt>
                <c:pt idx="4">
                  <c:v>0.17869703000000001</c:v>
                </c:pt>
                <c:pt idx="5">
                  <c:v>0.33374830999999999</c:v>
                </c:pt>
                <c:pt idx="6">
                  <c:v>0.20714937</c:v>
                </c:pt>
                <c:pt idx="7">
                  <c:v>0.17221948999999998</c:v>
                </c:pt>
                <c:pt idx="8">
                  <c:v>0.14527356999999999</c:v>
                </c:pt>
                <c:pt idx="9">
                  <c:v>0.15461449999999999</c:v>
                </c:pt>
                <c:pt idx="10">
                  <c:v>0.18069244000000001</c:v>
                </c:pt>
                <c:pt idx="11">
                  <c:v>0.20743013000000002</c:v>
                </c:pt>
                <c:pt idx="12">
                  <c:v>0.18355951000000001</c:v>
                </c:pt>
                <c:pt idx="13">
                  <c:v>0.13722254</c:v>
                </c:pt>
                <c:pt idx="14">
                  <c:v>0.25473665000000001</c:v>
                </c:pt>
                <c:pt idx="15">
                  <c:v>0.29740611</c:v>
                </c:pt>
                <c:pt idx="16">
                  <c:v>0.15540098999999999</c:v>
                </c:pt>
                <c:pt idx="17">
                  <c:v>0.25545249999999997</c:v>
                </c:pt>
                <c:pt idx="18">
                  <c:v>0.25506404999999999</c:v>
                </c:pt>
                <c:pt idx="19">
                  <c:v>0.65091030000000005</c:v>
                </c:pt>
                <c:pt idx="20">
                  <c:v>0.31921378</c:v>
                </c:pt>
                <c:pt idx="21">
                  <c:v>0.24043614000000002</c:v>
                </c:pt>
                <c:pt idx="22">
                  <c:v>0.38505474000000001</c:v>
                </c:pt>
              </c:numCache>
            </c:numRef>
          </c:val>
          <c:smooth val="0"/>
          <c:extLst>
            <c:ext xmlns:c16="http://schemas.microsoft.com/office/drawing/2014/chart" uri="{C3380CC4-5D6E-409C-BE32-E72D297353CC}">
              <c16:uniqueId val="{00000002-B929-4A73-BA3C-9E648F7F3E54}"/>
            </c:ext>
          </c:extLst>
        </c:ser>
        <c:ser>
          <c:idx val="1"/>
          <c:order val="1"/>
          <c:tx>
            <c:strRef>
              <c:f>'21 ART Gap_Country'!$E$35</c:f>
              <c:strCache>
                <c:ptCount val="1"/>
                <c:pt idx="0">
                  <c:v>Adult ART</c:v>
                </c:pt>
              </c:strCache>
            </c:strRef>
          </c:tx>
          <c:spPr>
            <a:ln w="25400" cap="rnd">
              <a:noFill/>
              <a:round/>
            </a:ln>
            <a:effectLst/>
          </c:spPr>
          <c:marker>
            <c:symbol val="circle"/>
            <c:size val="8"/>
            <c:spPr>
              <a:solidFill>
                <a:schemeClr val="accent2"/>
              </a:solidFill>
              <a:ln w="9525">
                <a:solidFill>
                  <a:schemeClr val="accent2"/>
                </a:solidFill>
              </a:ln>
              <a:effectLst/>
            </c:spPr>
          </c:marker>
          <c:dLbls>
            <c:delete val="1"/>
          </c:dLbls>
          <c:errBars>
            <c:errDir val="y"/>
            <c:errBarType val="both"/>
            <c:errValType val="cust"/>
            <c:noEndCap val="0"/>
            <c:plus>
              <c:numRef>
                <c:f>'21 ART Gap_Country'!$K$36:$K$58</c:f>
                <c:numCache>
                  <c:formatCode>General</c:formatCode>
                  <c:ptCount val="23"/>
                  <c:pt idx="0">
                    <c:v>-5.3301099999999962E-2</c:v>
                  </c:pt>
                  <c:pt idx="1">
                    <c:v>-3.7056190000000017E-2</c:v>
                  </c:pt>
                  <c:pt idx="2">
                    <c:v>-0.15566113999999998</c:v>
                  </c:pt>
                  <c:pt idx="3">
                    <c:v>-4.908835999999997E-2</c:v>
                  </c:pt>
                  <c:pt idx="4">
                    <c:v>-0.16307957000000001</c:v>
                  </c:pt>
                  <c:pt idx="5">
                    <c:v>-6.9863049999999982E-2</c:v>
                  </c:pt>
                  <c:pt idx="6">
                    <c:v>-0.12399811000000005</c:v>
                  </c:pt>
                  <c:pt idx="7">
                    <c:v>-7.258131000000001E-2</c:v>
                  </c:pt>
                  <c:pt idx="8">
                    <c:v>-0.10828702999999995</c:v>
                  </c:pt>
                  <c:pt idx="9">
                    <c:v>-7.567206999999998E-2</c:v>
                  </c:pt>
                  <c:pt idx="10">
                    <c:v>-8.5676840000000032E-2</c:v>
                  </c:pt>
                  <c:pt idx="11">
                    <c:v>-0.10395905</c:v>
                  </c:pt>
                  <c:pt idx="12">
                    <c:v>-6.3662109999999994E-2</c:v>
                  </c:pt>
                  <c:pt idx="13">
                    <c:v>-6.7837220000000031E-2</c:v>
                  </c:pt>
                  <c:pt idx="14">
                    <c:v>-5.6761239999999935E-2</c:v>
                  </c:pt>
                  <c:pt idx="15">
                    <c:v>-9.7428379999999981E-2</c:v>
                  </c:pt>
                  <c:pt idx="16">
                    <c:v>-0.12786762000000002</c:v>
                  </c:pt>
                  <c:pt idx="17">
                    <c:v>-0.16449265999999996</c:v>
                  </c:pt>
                  <c:pt idx="18">
                    <c:v>-0.13067158000000001</c:v>
                  </c:pt>
                  <c:pt idx="19">
                    <c:v>-0.17636890000000016</c:v>
                  </c:pt>
                  <c:pt idx="20">
                    <c:v>-0.23466688000000002</c:v>
                  </c:pt>
                  <c:pt idx="21">
                    <c:v>-0.14262455000000007</c:v>
                  </c:pt>
                  <c:pt idx="22">
                    <c:v>-0.14660399999999996</c:v>
                  </c:pt>
                </c:numCache>
              </c:numRef>
            </c:plus>
            <c:minus>
              <c:numRef>
                <c:f>'21 ART Gap_Country'!$J$36:$J$58</c:f>
                <c:numCache>
                  <c:formatCode>General</c:formatCode>
                  <c:ptCount val="23"/>
                  <c:pt idx="0">
                    <c:v>-4.4595260000000025E-2</c:v>
                  </c:pt>
                  <c:pt idx="1">
                    <c:v>-3.1332949999999998E-2</c:v>
                  </c:pt>
                  <c:pt idx="2">
                    <c:v>-0.10556488999999999</c:v>
                  </c:pt>
                  <c:pt idx="3">
                    <c:v>-4.3097820000000009E-2</c:v>
                  </c:pt>
                  <c:pt idx="4">
                    <c:v>-0.12112720000000002</c:v>
                  </c:pt>
                  <c:pt idx="5">
                    <c:v>-7.9089610000000032E-2</c:v>
                  </c:pt>
                  <c:pt idx="6">
                    <c:v>-0.10947885999999998</c:v>
                  </c:pt>
                  <c:pt idx="7">
                    <c:v>-8.0680499999999988E-2</c:v>
                  </c:pt>
                  <c:pt idx="8">
                    <c:v>-2.0130809999999999E-2</c:v>
                  </c:pt>
                  <c:pt idx="9">
                    <c:v>-6.2345940000000044E-2</c:v>
                  </c:pt>
                  <c:pt idx="10">
                    <c:v>-0.10271050999999992</c:v>
                  </c:pt>
                  <c:pt idx="11">
                    <c:v>-0.10504823000000002</c:v>
                  </c:pt>
                  <c:pt idx="12">
                    <c:v>-5.8351810000000004E-2</c:v>
                  </c:pt>
                  <c:pt idx="13">
                    <c:v>-6.6001989999999955E-2</c:v>
                  </c:pt>
                  <c:pt idx="14">
                    <c:v>-6.3896679999999983E-2</c:v>
                  </c:pt>
                  <c:pt idx="15">
                    <c:v>-9.3610239999999956E-2</c:v>
                  </c:pt>
                  <c:pt idx="16">
                    <c:v>-9.0534799999999971E-2</c:v>
                  </c:pt>
                  <c:pt idx="17">
                    <c:v>-0.14465808000000008</c:v>
                  </c:pt>
                  <c:pt idx="18">
                    <c:v>-0.15382499000000005</c:v>
                  </c:pt>
                  <c:pt idx="19">
                    <c:v>-9.9596249999999942E-2</c:v>
                  </c:pt>
                  <c:pt idx="20">
                    <c:v>-0.17089454000000009</c:v>
                  </c:pt>
                  <c:pt idx="21">
                    <c:v>-0.1232793499999999</c:v>
                  </c:pt>
                  <c:pt idx="22">
                    <c:v>-0.14760157000000007</c:v>
                  </c:pt>
                </c:numCache>
              </c:numRef>
            </c:minus>
            <c:spPr>
              <a:noFill/>
              <a:ln w="12700" cap="flat" cmpd="sng" algn="ctr">
                <a:solidFill>
                  <a:schemeClr val="bg1">
                    <a:lumMod val="50000"/>
                  </a:schemeClr>
                </a:solidFill>
                <a:prstDash val="sysDash"/>
                <a:round/>
              </a:ln>
              <a:effectLst/>
            </c:spPr>
          </c:errBars>
          <c:cat>
            <c:strRef>
              <c:f>'21 ART Gap_Country'!$A$36:$A$58</c:f>
              <c:strCache>
                <c:ptCount val="23"/>
                <c:pt idx="0">
                  <c:v>Liberia</c:v>
                </c:pt>
                <c:pt idx="1">
                  <c:v>Congo</c:v>
                </c:pt>
                <c:pt idx="2">
                  <c:v>Mauritania</c:v>
                </c:pt>
                <c:pt idx="3">
                  <c:v>Central African Republic</c:v>
                </c:pt>
                <c:pt idx="4">
                  <c:v>Sierra Leone</c:v>
                </c:pt>
                <c:pt idx="5">
                  <c:v>Gambia</c:v>
                </c:pt>
                <c:pt idx="6">
                  <c:v>Nigeria</c:v>
                </c:pt>
                <c:pt idx="7">
                  <c:v>Niger</c:v>
                </c:pt>
                <c:pt idx="8">
                  <c:v>Guinea-Bissau</c:v>
                </c:pt>
                <c:pt idx="9">
                  <c:v>Ghana</c:v>
                </c:pt>
                <c:pt idx="10">
                  <c:v>Guinea</c:v>
                </c:pt>
                <c:pt idx="11">
                  <c:v>Mali</c:v>
                </c:pt>
                <c:pt idx="12">
                  <c:v>Cameroon</c:v>
                </c:pt>
                <c:pt idx="13">
                  <c:v>Chad</c:v>
                </c:pt>
                <c:pt idx="14">
                  <c:v>Cote dIvoire</c:v>
                </c:pt>
                <c:pt idx="15">
                  <c:v>Democratic Republic of the Congo</c:v>
                </c:pt>
                <c:pt idx="16">
                  <c:v>Equatorial Guinea</c:v>
                </c:pt>
                <c:pt idx="17">
                  <c:v>Togo</c:v>
                </c:pt>
                <c:pt idx="18">
                  <c:v>Senegal</c:v>
                </c:pt>
                <c:pt idx="19">
                  <c:v>Cape Verde</c:v>
                </c:pt>
                <c:pt idx="20">
                  <c:v>Benin</c:v>
                </c:pt>
                <c:pt idx="21">
                  <c:v>Burkina Faso</c:v>
                </c:pt>
                <c:pt idx="22">
                  <c:v>Gabon</c:v>
                </c:pt>
              </c:strCache>
            </c:strRef>
          </c:cat>
          <c:val>
            <c:numRef>
              <c:f>'21 ART Gap_Country'!$E$36:$E$58</c:f>
              <c:numCache>
                <c:formatCode>0%</c:formatCode>
                <c:ptCount val="23"/>
                <c:pt idx="0">
                  <c:v>0.19510211000000002</c:v>
                </c:pt>
                <c:pt idx="1">
                  <c:v>0.22786597</c:v>
                </c:pt>
                <c:pt idx="2">
                  <c:v>0.22911682</c:v>
                </c:pt>
                <c:pt idx="3">
                  <c:v>0.24743507000000001</c:v>
                </c:pt>
                <c:pt idx="4">
                  <c:v>0.27053280000000002</c:v>
                </c:pt>
                <c:pt idx="5">
                  <c:v>0.29356891000000002</c:v>
                </c:pt>
                <c:pt idx="6">
                  <c:v>0.31098642999999998</c:v>
                </c:pt>
                <c:pt idx="7">
                  <c:v>0.34163116999999998</c:v>
                </c:pt>
                <c:pt idx="8">
                  <c:v>0.34837279000000004</c:v>
                </c:pt>
                <c:pt idx="9">
                  <c:v>0.36563374000000004</c:v>
                </c:pt>
                <c:pt idx="10">
                  <c:v>0.36702306999999995</c:v>
                </c:pt>
                <c:pt idx="11">
                  <c:v>0.36721302</c:v>
                </c:pt>
                <c:pt idx="12">
                  <c:v>0.38270100000000001</c:v>
                </c:pt>
                <c:pt idx="13">
                  <c:v>0.42241596999999997</c:v>
                </c:pt>
                <c:pt idx="14">
                  <c:v>0.42729173000000004</c:v>
                </c:pt>
                <c:pt idx="15">
                  <c:v>0.44391382999999995</c:v>
                </c:pt>
                <c:pt idx="16">
                  <c:v>0.44738832000000001</c:v>
                </c:pt>
                <c:pt idx="17">
                  <c:v>0.54683438000000006</c:v>
                </c:pt>
                <c:pt idx="18">
                  <c:v>0.55776055000000002</c:v>
                </c:pt>
                <c:pt idx="19">
                  <c:v>0.56723095999999995</c:v>
                </c:pt>
                <c:pt idx="20">
                  <c:v>0.59599637000000005</c:v>
                </c:pt>
                <c:pt idx="21">
                  <c:v>0.64756652999999997</c:v>
                </c:pt>
                <c:pt idx="22">
                  <c:v>0.64954696000000001</c:v>
                </c:pt>
              </c:numCache>
            </c:numRef>
          </c:val>
          <c:smooth val="0"/>
          <c:extLst>
            <c:ext xmlns:c16="http://schemas.microsoft.com/office/drawing/2014/chart" uri="{C3380CC4-5D6E-409C-BE32-E72D297353CC}">
              <c16:uniqueId val="{00000005-B929-4A73-BA3C-9E648F7F3E54}"/>
            </c:ext>
          </c:extLst>
        </c:ser>
        <c:dLbls>
          <c:showLegendKey val="0"/>
          <c:showVal val="1"/>
          <c:showCatName val="0"/>
          <c:showSerName val="0"/>
          <c:showPercent val="0"/>
          <c:showBubbleSize val="0"/>
        </c:dLbls>
        <c:axId val="444415320"/>
        <c:axId val="444412184"/>
      </c:stockChart>
      <c:catAx>
        <c:axId val="44441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412184"/>
        <c:crosses val="autoZero"/>
        <c:auto val="1"/>
        <c:lblAlgn val="ctr"/>
        <c:lblOffset val="100"/>
        <c:noMultiLvlLbl val="0"/>
      </c:catAx>
      <c:valAx>
        <c:axId val="4444121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415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 2016</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6"/>
          <c:order val="6"/>
          <c:tx>
            <c:strRef>
              <c:f>'22 EID Covg_Reg'!$H$33</c:f>
              <c:strCache>
                <c:ptCount val="1"/>
                <c:pt idx="0">
                  <c:v>2016</c:v>
                </c:pt>
              </c:strCache>
            </c:strRef>
          </c:tx>
          <c:spPr>
            <a:solidFill>
              <a:srgbClr val="FFC000"/>
            </a:solidFill>
            <a:ln>
              <a:noFill/>
            </a:ln>
            <a:effectLst/>
          </c:spPr>
          <c:invertIfNegative val="0"/>
          <c:dLbls>
            <c:dLbl>
              <c:idx val="0"/>
              <c:tx>
                <c:rich>
                  <a:bodyPr/>
                  <a:lstStyle/>
                  <a:p>
                    <a:fld id="{6949602A-A19A-4F12-9E1C-815BF3493FDD}" type="CELLRANGE">
                      <a:rPr lang="en-US"/>
                      <a:pPr/>
                      <a:t>[CELLRANGE]</a:t>
                    </a:fld>
                    <a:endParaRPr lang="en-US" baseline="0"/>
                  </a:p>
                  <a:p>
                    <a:fld id="{29BE1A2C-6782-440B-BC2D-94050362466F}"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ACA2-4B11-9681-E94B0C2C49D7}"/>
                </c:ext>
              </c:extLst>
            </c:dLbl>
            <c:dLbl>
              <c:idx val="1"/>
              <c:tx>
                <c:rich>
                  <a:bodyPr/>
                  <a:lstStyle/>
                  <a:p>
                    <a:fld id="{C2142111-6BA1-4165-8D66-3B49FA9AC5FE}" type="CELLRANGE">
                      <a:rPr lang="en-US"/>
                      <a:pPr/>
                      <a:t>[CELLRANGE]</a:t>
                    </a:fld>
                    <a:endParaRPr lang="en-US" baseline="0"/>
                  </a:p>
                  <a:p>
                    <a:fld id="{AB0B2FBC-F243-4D22-AAA5-31A52AD21B5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ACA2-4B11-9681-E94B0C2C49D7}"/>
                </c:ext>
              </c:extLst>
            </c:dLbl>
            <c:dLbl>
              <c:idx val="2"/>
              <c:tx>
                <c:rich>
                  <a:bodyPr/>
                  <a:lstStyle/>
                  <a:p>
                    <a:fld id="{0E79D97F-2214-48FE-84A9-7798D3FAF217}" type="CELLRANGE">
                      <a:rPr lang="en-US"/>
                      <a:pPr/>
                      <a:t>[CELLRANGE]</a:t>
                    </a:fld>
                    <a:endParaRPr lang="en-US" baseline="0"/>
                  </a:p>
                  <a:p>
                    <a:fld id="{FB81E7D8-26D4-4F60-B1BB-0CB19E1EB42D}"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ACA2-4B11-9681-E94B0C2C49D7}"/>
                </c:ext>
              </c:extLst>
            </c:dLbl>
            <c:dLbl>
              <c:idx val="3"/>
              <c:tx>
                <c:rich>
                  <a:bodyPr/>
                  <a:lstStyle/>
                  <a:p>
                    <a:fld id="{A79BF5E8-41EA-4DEE-A99D-45A5E3A22FCF}" type="CELLRANGE">
                      <a:rPr lang="en-US"/>
                      <a:pPr/>
                      <a:t>[CELLRANGE]</a:t>
                    </a:fld>
                    <a:endParaRPr lang="en-US" baseline="0"/>
                  </a:p>
                  <a:p>
                    <a:fld id="{33BE74DA-5EAA-4CC3-8554-7DCC31EDB4C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ACA2-4B11-9681-E94B0C2C49D7}"/>
                </c:ext>
              </c:extLst>
            </c:dLbl>
            <c:dLbl>
              <c:idx val="4"/>
              <c:tx>
                <c:rich>
                  <a:bodyPr/>
                  <a:lstStyle/>
                  <a:p>
                    <a:fld id="{A069001B-B4BF-452E-8ED8-8D21B215E9BB}" type="CELLRANGE">
                      <a:rPr lang="en-US"/>
                      <a:pPr/>
                      <a:t>[CELLRANGE]</a:t>
                    </a:fld>
                    <a:endParaRPr lang="en-US" baseline="0"/>
                  </a:p>
                  <a:p>
                    <a:fld id="{7827EB49-3A60-43FD-BB25-BBB6E898709E}"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ACA2-4B11-9681-E94B0C2C49D7}"/>
                </c:ext>
              </c:extLst>
            </c:dLbl>
            <c:dLbl>
              <c:idx val="5"/>
              <c:tx>
                <c:rich>
                  <a:bodyPr/>
                  <a:lstStyle/>
                  <a:p>
                    <a:fld id="{672EB1E5-DD55-4FA4-BF3D-215242D6D634}" type="CELLRANGE">
                      <a:rPr lang="en-US"/>
                      <a:pPr/>
                      <a:t>[CELLRANGE]</a:t>
                    </a:fld>
                    <a:endParaRPr lang="en-US" baseline="0"/>
                  </a:p>
                  <a:p>
                    <a:fld id="{9F903B87-4762-4A7F-9BD3-7B65AF14649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ACA2-4B11-9681-E94B0C2C49D7}"/>
                </c:ext>
              </c:extLst>
            </c:dLbl>
            <c:dLbl>
              <c:idx val="6"/>
              <c:tx>
                <c:rich>
                  <a:bodyPr/>
                  <a:lstStyle/>
                  <a:p>
                    <a:fld id="{93E5A611-6D80-4908-9278-76A744FA6F5B}" type="CELLRANGE">
                      <a:rPr lang="en-US"/>
                      <a:pPr/>
                      <a:t>[CELLRANGE]</a:t>
                    </a:fld>
                    <a:endParaRPr lang="en-US" baseline="0"/>
                  </a:p>
                  <a:p>
                    <a:fld id="{5C584B3E-3331-49D1-B321-74FD59107D1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ACA2-4B11-9681-E94B0C2C49D7}"/>
                </c:ext>
              </c:extLst>
            </c:dLbl>
            <c:dLbl>
              <c:idx val="7"/>
              <c:tx>
                <c:rich>
                  <a:bodyPr/>
                  <a:lstStyle/>
                  <a:p>
                    <a:fld id="{9C4E2CE9-D109-4287-B069-D1B6A684AA79}" type="CELLRANGE">
                      <a:rPr lang="en-US"/>
                      <a:pPr/>
                      <a:t>[CELLRANGE]</a:t>
                    </a:fld>
                    <a:endParaRPr lang="en-US" baseline="0"/>
                  </a:p>
                  <a:p>
                    <a:fld id="{4E7C05E7-0CA0-4538-AAE9-82C9665623A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ACA2-4B11-9681-E94B0C2C49D7}"/>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oundRect">
                    <a:avLst/>
                  </a:prstGeom>
                  <a:noFill/>
                  <a:ln>
                    <a:noFill/>
                  </a:ln>
                </c15:spPr>
                <c15:showDataLabelsRange val="1"/>
                <c15:showLeaderLines val="0"/>
              </c:ext>
            </c:extLst>
          </c:dLbls>
          <c:cat>
            <c:strRef>
              <c:f>'22 EID Covg_Reg'!$A$34:$A$41</c:f>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f>'22 EID Covg_Reg'!$H$34:$H$41</c:f>
              <c:numCache>
                <c:formatCode>0%</c:formatCode>
                <c:ptCount val="8"/>
                <c:pt idx="0">
                  <c:v>0.52313901057077916</c:v>
                </c:pt>
                <c:pt idx="1">
                  <c:v>0.50752291985312725</c:v>
                </c:pt>
                <c:pt idx="2">
                  <c:v>0.44758722105024473</c:v>
                </c:pt>
                <c:pt idx="3">
                  <c:v>0.35477112896113994</c:v>
                </c:pt>
                <c:pt idx="4">
                  <c:v>0.30192701613723666</c:v>
                </c:pt>
                <c:pt idx="5">
                  <c:v>0.28022624322901535</c:v>
                </c:pt>
                <c:pt idx="6">
                  <c:v>0.20096704634838733</c:v>
                </c:pt>
                <c:pt idx="7">
                  <c:v>0.16994529640010655</c:v>
                </c:pt>
              </c:numCache>
            </c:numRef>
          </c:val>
          <c:extLst>
            <c:ext xmlns:c15="http://schemas.microsoft.com/office/drawing/2012/chart" uri="{02D57815-91ED-43cb-92C2-25804820EDAC}">
              <c15:datalabelsRange>
                <c15:f>'22 EID Covg_Reg'!$K$34:$K$41</c15:f>
                <c15:dlblRangeCache>
                  <c:ptCount val="8"/>
                  <c:pt idx="0">
                    <c:v>510,000 infants tested</c:v>
                  </c:pt>
                  <c:pt idx="1">
                    <c:v>11,000 infants tested</c:v>
                  </c:pt>
                  <c:pt idx="2">
                    <c:v>12,000 infants tested</c:v>
                  </c:pt>
                  <c:pt idx="3">
                    <c:v>&lt;1,000 infants tested</c:v>
                  </c:pt>
                  <c:pt idx="4">
                    <c:v>10,000 infants tested</c:v>
                  </c:pt>
                  <c:pt idx="5">
                    <c:v>&lt;1,000 infants tested</c:v>
                  </c:pt>
                  <c:pt idx="6">
                    <c:v>65,000 infants tested</c:v>
                  </c:pt>
                  <c:pt idx="7">
                    <c:v>6,300 infants tested</c:v>
                  </c:pt>
                </c15:dlblRangeCache>
              </c15:datalabelsRange>
            </c:ext>
            <c:ext xmlns:c16="http://schemas.microsoft.com/office/drawing/2014/chart" uri="{C3380CC4-5D6E-409C-BE32-E72D297353CC}">
              <c16:uniqueId val="{00000008-ACA2-4B11-9681-E94B0C2C49D7}"/>
            </c:ext>
          </c:extLst>
        </c:ser>
        <c:dLbls>
          <c:dLblPos val="inEnd"/>
          <c:showLegendKey val="0"/>
          <c:showVal val="1"/>
          <c:showCatName val="0"/>
          <c:showSerName val="0"/>
          <c:showPercent val="0"/>
          <c:showBubbleSize val="0"/>
        </c:dLbls>
        <c:gapWidth val="120"/>
        <c:overlap val="-10"/>
        <c:axId val="1836313464"/>
        <c:axId val="1836316680"/>
        <c:extLst>
          <c:ext xmlns:c15="http://schemas.microsoft.com/office/drawing/2012/chart" uri="{02D57815-91ED-43cb-92C2-25804820EDAC}">
            <c15:filteredBarSeries>
              <c15:ser>
                <c:idx val="0"/>
                <c:order val="0"/>
                <c:tx>
                  <c:strRef>
                    <c:extLst>
                      <c:ext uri="{02D57815-91ED-43cb-92C2-25804820EDAC}">
                        <c15:formulaRef>
                          <c15:sqref>'22 EID Covg_Reg'!$B$33</c15:sqref>
                        </c15:formulaRef>
                      </c:ext>
                    </c:extLst>
                    <c:strCache>
                      <c:ptCount val="1"/>
                      <c:pt idx="0">
                        <c:v>2010</c:v>
                      </c:pt>
                    </c:strCache>
                  </c:strRef>
                </c:tx>
                <c:spPr>
                  <a:solidFill>
                    <a:schemeClr val="accent4">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'22 EID Covg_Reg'!$A$34:$A$41</c15:sqref>
                        </c15:formulaRef>
                      </c:ext>
                    </c:extLst>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extLst>
                      <c:ext uri="{02D57815-91ED-43cb-92C2-25804820EDAC}">
                        <c15:formulaRef>
                          <c15:sqref>'22 EID Covg_Reg'!$B$34:$B$41</c15:sqref>
                        </c15:formulaRef>
                      </c:ext>
                    </c:extLst>
                    <c:numCache>
                      <c:formatCode>0%</c:formatCode>
                      <c:ptCount val="8"/>
                      <c:pt idx="0">
                        <c:v>0.414243136814404</c:v>
                      </c:pt>
                      <c:pt idx="1">
                        <c:v>0.99</c:v>
                      </c:pt>
                      <c:pt idx="2">
                        <c:v>0.18371406570905285</c:v>
                      </c:pt>
                      <c:pt idx="3">
                        <c:v>0.45356559251415191</c:v>
                      </c:pt>
                      <c:pt idx="4">
                        <c:v>0.35840545778281896</c:v>
                      </c:pt>
                      <c:pt idx="5">
                        <c:v>0.11707706325738258</c:v>
                      </c:pt>
                      <c:pt idx="6">
                        <c:v>7.9573283329487862E-2</c:v>
                      </c:pt>
                      <c:pt idx="7">
                        <c:v>3.5106668088546664E-2</c:v>
                      </c:pt>
                    </c:numCache>
                  </c:numRef>
                </c:val>
                <c:extLst>
                  <c:ext xmlns:c16="http://schemas.microsoft.com/office/drawing/2014/chart" uri="{C3380CC4-5D6E-409C-BE32-E72D297353CC}">
                    <c16:uniqueId val="{00000009-ACA2-4B11-9681-E94B0C2C49D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'22 EID Covg_Reg'!$C$33</c15:sqref>
                        </c15:formulaRef>
                      </c:ext>
                    </c:extLst>
                    <c:strCache>
                      <c:ptCount val="1"/>
                      <c:pt idx="0">
                        <c:v>2011</c:v>
                      </c:pt>
                    </c:strCache>
                  </c:strRef>
                </c:tx>
                <c:spPr>
                  <a:solidFill>
                    <a:schemeClr val="accent4">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'22 EID Covg_Reg'!$A$34:$A$41</c15:sqref>
                        </c15:formulaRef>
                      </c:ext>
                    </c:extLst>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extLst xmlns:c15="http://schemas.microsoft.com/office/drawing/2012/chart">
                      <c:ext xmlns:c15="http://schemas.microsoft.com/office/drawing/2012/chart" uri="{02D57815-91ED-43cb-92C2-25804820EDAC}">
                        <c15:formulaRef>
                          <c15:sqref>'22 EID Covg_Reg'!$C$34:$C$41</c15:sqref>
                        </c15:formulaRef>
                      </c:ext>
                    </c:extLst>
                    <c:numCache>
                      <c:formatCode>0%</c:formatCode>
                      <c:ptCount val="8"/>
                      <c:pt idx="0">
                        <c:v>0.45194833226372372</c:v>
                      </c:pt>
                      <c:pt idx="1">
                        <c:v>0.88581072514975434</c:v>
                      </c:pt>
                      <c:pt idx="2">
                        <c:v>0.318861952539158</c:v>
                      </c:pt>
                      <c:pt idx="3">
                        <c:v>0.70283773819417561</c:v>
                      </c:pt>
                      <c:pt idx="4">
                        <c:v>0.31278804766222384</c:v>
                      </c:pt>
                      <c:pt idx="5">
                        <c:v>0.11964591487109683</c:v>
                      </c:pt>
                      <c:pt idx="6">
                        <c:v>8.093152778694529E-2</c:v>
                      </c:pt>
                      <c:pt idx="7">
                        <c:v>4.0241085710508641E-2</c:v>
                      </c:pt>
                    </c:numCache>
                  </c:numRef>
                </c:val>
                <c:extLst xmlns:c15="http://schemas.microsoft.com/office/drawing/2012/chart">
                  <c:ext xmlns:c16="http://schemas.microsoft.com/office/drawing/2014/chart" uri="{C3380CC4-5D6E-409C-BE32-E72D297353CC}">
                    <c16:uniqueId val="{0000000A-ACA2-4B11-9681-E94B0C2C49D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'22 EID Covg_Reg'!$D$33</c15:sqref>
                        </c15:formulaRef>
                      </c:ext>
                    </c:extLst>
                    <c:strCache>
                      <c:ptCount val="1"/>
                      <c:pt idx="0">
                        <c:v>2012</c:v>
                      </c:pt>
                    </c:strCache>
                  </c:strRef>
                </c:tx>
                <c:spPr>
                  <a:solidFill>
                    <a:schemeClr val="accent4">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'22 EID Covg_Reg'!$A$34:$A$41</c15:sqref>
                        </c15:formulaRef>
                      </c:ext>
                    </c:extLst>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extLst xmlns:c15="http://schemas.microsoft.com/office/drawing/2012/chart">
                      <c:ext xmlns:c15="http://schemas.microsoft.com/office/drawing/2012/chart" uri="{02D57815-91ED-43cb-92C2-25804820EDAC}">
                        <c15:formulaRef>
                          <c15:sqref>'22 EID Covg_Reg'!$D$34:$D$41</c15:sqref>
                        </c15:formulaRef>
                      </c:ext>
                    </c:extLst>
                    <c:numCache>
                      <c:formatCode>0%</c:formatCode>
                      <c:ptCount val="8"/>
                      <c:pt idx="0">
                        <c:v>0.5056176274092794</c:v>
                      </c:pt>
                      <c:pt idx="1">
                        <c:v>0.88732561609607663</c:v>
                      </c:pt>
                      <c:pt idx="2">
                        <c:v>0.30294888716940555</c:v>
                      </c:pt>
                      <c:pt idx="3">
                        <c:v>0.20815713306844041</c:v>
                      </c:pt>
                      <c:pt idx="4">
                        <c:v>0.32449936242664923</c:v>
                      </c:pt>
                      <c:pt idx="5">
                        <c:v>0.20271056784266914</c:v>
                      </c:pt>
                      <c:pt idx="6">
                        <c:v>0.10001688167196998</c:v>
                      </c:pt>
                      <c:pt idx="7">
                        <c:v>4.6588569607175195E-2</c:v>
                      </c:pt>
                    </c:numCache>
                  </c:numRef>
                </c:val>
                <c:extLst xmlns:c15="http://schemas.microsoft.com/office/drawing/2012/chart">
                  <c:ext xmlns:c16="http://schemas.microsoft.com/office/drawing/2014/chart" uri="{C3380CC4-5D6E-409C-BE32-E72D297353CC}">
                    <c16:uniqueId val="{0000000B-ACA2-4B11-9681-E94B0C2C49D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'22 EID Covg_Reg'!$E$33</c15:sqref>
                        </c15:formulaRef>
                      </c:ext>
                    </c:extLst>
                    <c:strCache>
                      <c:ptCount val="1"/>
                      <c:pt idx="0">
                        <c:v>2013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'22 EID Covg_Reg'!$A$34:$A$41</c15:sqref>
                        </c15:formulaRef>
                      </c:ext>
                    </c:extLst>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extLst xmlns:c15="http://schemas.microsoft.com/office/drawing/2012/chart">
                      <c:ext xmlns:c15="http://schemas.microsoft.com/office/drawing/2012/chart" uri="{02D57815-91ED-43cb-92C2-25804820EDAC}">
                        <c15:formulaRef>
                          <c15:sqref>'22 EID Covg_Reg'!$E$34:$E$41</c15:sqref>
                        </c15:formulaRef>
                      </c:ext>
                    </c:extLst>
                    <c:numCache>
                      <c:formatCode>0%</c:formatCode>
                      <c:ptCount val="8"/>
                      <c:pt idx="0">
                        <c:v>0.48235780981680748</c:v>
                      </c:pt>
                      <c:pt idx="1">
                        <c:v>0.88776982110937275</c:v>
                      </c:pt>
                      <c:pt idx="2">
                        <c:v>0.38101980319882195</c:v>
                      </c:pt>
                      <c:pt idx="3">
                        <c:v>0.71829915724238547</c:v>
                      </c:pt>
                      <c:pt idx="4">
                        <c:v>0.2903023296546331</c:v>
                      </c:pt>
                      <c:pt idx="5">
                        <c:v>0.27269974955755044</c:v>
                      </c:pt>
                      <c:pt idx="6">
                        <c:v>0.10634264567192421</c:v>
                      </c:pt>
                      <c:pt idx="7">
                        <c:v>5.3407652748032844E-2</c:v>
                      </c:pt>
                    </c:numCache>
                  </c:numRef>
                </c:val>
                <c:extLst xmlns:c15="http://schemas.microsoft.com/office/drawing/2012/chart">
                  <c:ext xmlns:c16="http://schemas.microsoft.com/office/drawing/2014/chart" uri="{C3380CC4-5D6E-409C-BE32-E72D297353CC}">
                    <c16:uniqueId val="{0000000C-ACA2-4B11-9681-E94B0C2C49D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'22 EID Covg_Reg'!$F$33</c15:sqref>
                        </c15:formulaRef>
                      </c:ext>
                    </c:extLst>
                    <c:strCache>
                      <c:ptCount val="1"/>
                      <c:pt idx="0">
                        <c:v>2014</c:v>
                      </c:pt>
                    </c:strCache>
                  </c:strRef>
                </c:tx>
                <c:spPr>
                  <a:solidFill>
                    <a:schemeClr val="accent4">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'22 EID Covg_Reg'!$A$34:$A$41</c15:sqref>
                        </c15:formulaRef>
                      </c:ext>
                    </c:extLst>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extLst xmlns:c15="http://schemas.microsoft.com/office/drawing/2012/chart">
                      <c:ext xmlns:c15="http://schemas.microsoft.com/office/drawing/2012/chart" uri="{02D57815-91ED-43cb-92C2-25804820EDAC}">
                        <c15:formulaRef>
                          <c15:sqref>'22 EID Covg_Reg'!$F$34:$F$41</c15:sqref>
                        </c15:formulaRef>
                      </c:ext>
                    </c:extLst>
                    <c:numCache>
                      <c:formatCode>0%</c:formatCode>
                      <c:ptCount val="8"/>
                      <c:pt idx="0">
                        <c:v>0.5939104459049338</c:v>
                      </c:pt>
                      <c:pt idx="1">
                        <c:v>0.51512778631639566</c:v>
                      </c:pt>
                      <c:pt idx="2">
                        <c:v>0.45892641419332592</c:v>
                      </c:pt>
                      <c:pt idx="3">
                        <c:v>0.52774620770097747</c:v>
                      </c:pt>
                      <c:pt idx="4">
                        <c:v>0.26749479106333401</c:v>
                      </c:pt>
                      <c:pt idx="5">
                        <c:v>0.23792261098955389</c:v>
                      </c:pt>
                      <c:pt idx="6">
                        <c:v>0.13173311373080265</c:v>
                      </c:pt>
                      <c:pt idx="7">
                        <c:v>6.1696798262573363E-2</c:v>
                      </c:pt>
                    </c:numCache>
                  </c:numRef>
                </c:val>
                <c:extLst xmlns:c15="http://schemas.microsoft.com/office/drawing/2012/chart">
                  <c:ext xmlns:c16="http://schemas.microsoft.com/office/drawing/2014/chart" uri="{C3380CC4-5D6E-409C-BE32-E72D297353CC}">
                    <c16:uniqueId val="{0000000D-ACA2-4B11-9681-E94B0C2C49D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'22 EID Covg_Reg'!$G$33</c15:sqref>
                        </c15:formulaRef>
                      </c:ext>
                    </c:extLst>
                    <c:strCache>
                      <c:ptCount val="1"/>
                      <c:pt idx="0">
                        <c:v>2015</c:v>
                      </c:pt>
                    </c:strCache>
                  </c:strRef>
                </c:tx>
                <c:spPr>
                  <a:solidFill>
                    <a:schemeClr val="accent4">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'22 EID Covg_Reg'!$A$34:$A$41</c15:sqref>
                        </c15:formulaRef>
                      </c:ext>
                    </c:extLst>
                    <c:strCache>
                      <c:ptCount val="8"/>
                      <c:pt idx="0">
                        <c:v>Eastern and Southern Africa</c:v>
                      </c:pt>
                      <c:pt idx="1">
                        <c:v>Eastern Europe and Central Asia</c:v>
                      </c:pt>
                      <c:pt idx="2">
                        <c:v>Latin America and the Caribbean</c:v>
                      </c:pt>
                      <c:pt idx="3">
                        <c:v>Western Europe</c:v>
                      </c:pt>
                      <c:pt idx="4">
                        <c:v>East Asia and the Pacific</c:v>
                      </c:pt>
                      <c:pt idx="5">
                        <c:v>Middle East and North Africa</c:v>
                      </c:pt>
                      <c:pt idx="6">
                        <c:v>West and Central Africa</c:v>
                      </c:pt>
                      <c:pt idx="7">
                        <c:v>South Asia</c:v>
                      </c:pt>
                    </c:strCache>
                  </c:strRef>
                </c:cat>
                <c:val>
                  <c:numRef>
                    <c:extLst xmlns:c15="http://schemas.microsoft.com/office/drawing/2012/chart">
                      <c:ext xmlns:c15="http://schemas.microsoft.com/office/drawing/2012/chart" uri="{02D57815-91ED-43cb-92C2-25804820EDAC}">
                        <c15:formulaRef>
                          <c15:sqref>'22 EID Covg_Reg'!$G$34:$G$41</c15:sqref>
                        </c15:formulaRef>
                      </c:ext>
                    </c:extLst>
                    <c:numCache>
                      <c:formatCode>0%</c:formatCode>
                      <c:ptCount val="8"/>
                      <c:pt idx="0">
                        <c:v>0.59490902947736179</c:v>
                      </c:pt>
                      <c:pt idx="1">
                        <c:v>0.50532806004111963</c:v>
                      </c:pt>
                      <c:pt idx="2">
                        <c:v>0.45498726167147996</c:v>
                      </c:pt>
                      <c:pt idx="3">
                        <c:v>0.36895968236477983</c:v>
                      </c:pt>
                      <c:pt idx="4">
                        <c:v>0.31681949190815589</c:v>
                      </c:pt>
                      <c:pt idx="5">
                        <c:v>0.23827027680828808</c:v>
                      </c:pt>
                      <c:pt idx="6">
                        <c:v>0.14842017810814734</c:v>
                      </c:pt>
                      <c:pt idx="7">
                        <c:v>0.15335923250291159</c:v>
                      </c:pt>
                    </c:numCache>
                  </c:numRef>
                </c:val>
                <c:extLst xmlns:c15="http://schemas.microsoft.com/office/drawing/2012/chart">
                  <c:ext xmlns:c16="http://schemas.microsoft.com/office/drawing/2014/chart" uri="{C3380CC4-5D6E-409C-BE32-E72D297353CC}">
                    <c16:uniqueId val="{0000000E-ACA2-4B11-9681-E94B0C2C49D7}"/>
                  </c:ext>
                </c:extLst>
              </c15:ser>
            </c15:filteredBarSeries>
          </c:ext>
        </c:extLst>
      </c:barChart>
      <c:catAx>
        <c:axId val="18363134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36316680"/>
        <c:crosses val="autoZero"/>
        <c:auto val="1"/>
        <c:lblAlgn val="ctr"/>
        <c:lblOffset val="100"/>
        <c:noMultiLvlLbl val="0"/>
      </c:catAx>
      <c:valAx>
        <c:axId val="183631668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36313464"/>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pregnant women living with HIV receiving effective antiretroviral medicines for PMTCT</a:t>
            </a:r>
            <a:r>
              <a:rPr lang="en-US" baseline="0"/>
              <a:t>, by UNICEF region, 2010-2016</a:t>
            </a:r>
            <a:endParaRPr lang="en-US"/>
          </a:p>
        </c:rich>
      </c:tx>
      <c:overlay val="0"/>
      <c:spPr>
        <a:noFill/>
        <a:ln>
          <a:noFill/>
        </a:ln>
        <a:effectLst/>
      </c:spPr>
    </c:title>
    <c:autoTitleDeleted val="0"/>
    <c:plotArea>
      <c:layout/>
      <c:barChart>
        <c:barDir val="col"/>
        <c:grouping val="clustered"/>
        <c:varyColors val="0"/>
        <c:ser>
          <c:idx val="0"/>
          <c:order val="0"/>
          <c:tx>
            <c:strRef>
              <c:f>'4 PMTCT_Covg_Reg'!$B$33</c:f>
              <c:strCache>
                <c:ptCount val="1"/>
                <c:pt idx="0">
                  <c:v>2010</c:v>
                </c:pt>
              </c:strCache>
            </c:strRef>
          </c:tx>
          <c:spPr>
            <a:solidFill>
              <a:schemeClr val="accent4">
                <a:tint val="42000"/>
              </a:schemeClr>
            </a:solidFill>
            <a:ln>
              <a:noFill/>
            </a:ln>
            <a:effectLst/>
          </c:spPr>
          <c:invertIfNegative val="0"/>
          <c:dLbls>
            <c:delete val="1"/>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PMTCT_Covg_Reg'!$B$34:$B$39</c:f>
              <c:numCache>
                <c:formatCode>0%</c:formatCode>
                <c:ptCount val="6"/>
                <c:pt idx="0">
                  <c:v>0.58569738000000005</c:v>
                </c:pt>
                <c:pt idx="1">
                  <c:v>0.50391781999999996</c:v>
                </c:pt>
                <c:pt idx="2">
                  <c:v>0.45895712000000005</c:v>
                </c:pt>
                <c:pt idx="3">
                  <c:v>0.21479586000000001</c:v>
                </c:pt>
                <c:pt idx="4">
                  <c:v>0.01</c:v>
                </c:pt>
                <c:pt idx="5">
                  <c:v>0.27944628999999999</c:v>
                </c:pt>
              </c:numCache>
            </c:numRef>
          </c:val>
          <c:extLst>
            <c:ext xmlns:c16="http://schemas.microsoft.com/office/drawing/2014/chart" uri="{C3380CC4-5D6E-409C-BE32-E72D297353CC}">
              <c16:uniqueId val="{00000000-A50E-4BA3-83C5-7A6E4736AF58}"/>
            </c:ext>
          </c:extLst>
        </c:ser>
        <c:ser>
          <c:idx val="1"/>
          <c:order val="1"/>
          <c:tx>
            <c:strRef>
              <c:f>'4 PMTCT_Covg_Reg'!$C$33</c:f>
              <c:strCache>
                <c:ptCount val="1"/>
                <c:pt idx="0">
                  <c:v>2011</c:v>
                </c:pt>
              </c:strCache>
            </c:strRef>
          </c:tx>
          <c:spPr>
            <a:solidFill>
              <a:schemeClr val="accent4">
                <a:tint val="54000"/>
              </a:schemeClr>
            </a:solidFill>
            <a:ln>
              <a:noFill/>
            </a:ln>
            <a:effectLst/>
          </c:spPr>
          <c:invertIfNegative val="0"/>
          <c:dLbls>
            <c:delete val="1"/>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PMTCT_Covg_Reg'!$C$34:$C$39</c:f>
              <c:numCache>
                <c:formatCode>0%</c:formatCode>
                <c:ptCount val="6"/>
                <c:pt idx="0">
                  <c:v>0.69203154999999994</c:v>
                </c:pt>
                <c:pt idx="1">
                  <c:v>0.58343685000000001</c:v>
                </c:pt>
                <c:pt idx="2">
                  <c:v>0.44335745000000004</c:v>
                </c:pt>
                <c:pt idx="3">
                  <c:v>0.26775292000000001</c:v>
                </c:pt>
                <c:pt idx="4">
                  <c:v>0.01</c:v>
                </c:pt>
                <c:pt idx="5">
                  <c:v>0.25058712</c:v>
                </c:pt>
              </c:numCache>
            </c:numRef>
          </c:val>
          <c:extLst>
            <c:ext xmlns:c16="http://schemas.microsoft.com/office/drawing/2014/chart" uri="{C3380CC4-5D6E-409C-BE32-E72D297353CC}">
              <c16:uniqueId val="{00000001-A50E-4BA3-83C5-7A6E4736AF58}"/>
            </c:ext>
          </c:extLst>
        </c:ser>
        <c:ser>
          <c:idx val="2"/>
          <c:order val="2"/>
          <c:tx>
            <c:strRef>
              <c:f>'4 PMTCT_Covg_Reg'!$D$33</c:f>
              <c:strCache>
                <c:ptCount val="1"/>
                <c:pt idx="0">
                  <c:v>2012</c:v>
                </c:pt>
              </c:strCache>
            </c:strRef>
          </c:tx>
          <c:spPr>
            <a:solidFill>
              <a:schemeClr val="accent4">
                <a:tint val="65000"/>
              </a:schemeClr>
            </a:solidFill>
            <a:ln>
              <a:noFill/>
            </a:ln>
            <a:effectLst/>
          </c:spPr>
          <c:invertIfNegative val="0"/>
          <c:dLbls>
            <c:delete val="1"/>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PMTCT_Covg_Reg'!$D$34:$D$39</c:f>
              <c:numCache>
                <c:formatCode>0%</c:formatCode>
                <c:ptCount val="6"/>
                <c:pt idx="0">
                  <c:v>0.75552070999999998</c:v>
                </c:pt>
                <c:pt idx="1">
                  <c:v>0.66196144000000001</c:v>
                </c:pt>
                <c:pt idx="2">
                  <c:v>0.47350091999999999</c:v>
                </c:pt>
                <c:pt idx="3">
                  <c:v>0.33490203000000002</c:v>
                </c:pt>
                <c:pt idx="4">
                  <c:v>4.0313499999999995E-2</c:v>
                </c:pt>
                <c:pt idx="5">
                  <c:v>0.28270415999999998</c:v>
                </c:pt>
              </c:numCache>
            </c:numRef>
          </c:val>
          <c:extLst>
            <c:ext xmlns:c16="http://schemas.microsoft.com/office/drawing/2014/chart" uri="{C3380CC4-5D6E-409C-BE32-E72D297353CC}">
              <c16:uniqueId val="{00000002-A50E-4BA3-83C5-7A6E4736AF58}"/>
            </c:ext>
          </c:extLst>
        </c:ser>
        <c:ser>
          <c:idx val="3"/>
          <c:order val="3"/>
          <c:tx>
            <c:strRef>
              <c:f>'4 PMTCT_Covg_Reg'!$E$33</c:f>
              <c:strCache>
                <c:ptCount val="1"/>
                <c:pt idx="0">
                  <c:v>2013</c:v>
                </c:pt>
              </c:strCache>
            </c:strRef>
          </c:tx>
          <c:spPr>
            <a:solidFill>
              <a:schemeClr val="accent4">
                <a:tint val="77000"/>
              </a:schemeClr>
            </a:solidFill>
            <a:ln>
              <a:noFill/>
            </a:ln>
            <a:effectLst/>
          </c:spPr>
          <c:invertIfNegative val="0"/>
          <c:dLbls>
            <c:delete val="1"/>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PMTCT_Covg_Reg'!$E$34:$E$39</c:f>
              <c:numCache>
                <c:formatCode>0%</c:formatCode>
                <c:ptCount val="6"/>
                <c:pt idx="0">
                  <c:v>0.78010476999999989</c:v>
                </c:pt>
                <c:pt idx="1">
                  <c:v>0.68631094000000004</c:v>
                </c:pt>
                <c:pt idx="2">
                  <c:v>0.46632516000000002</c:v>
                </c:pt>
                <c:pt idx="3">
                  <c:v>0.41770870999999998</c:v>
                </c:pt>
                <c:pt idx="4">
                  <c:v>0.13247161999999998</c:v>
                </c:pt>
                <c:pt idx="5">
                  <c:v>0.33998036999999998</c:v>
                </c:pt>
              </c:numCache>
            </c:numRef>
          </c:val>
          <c:extLst>
            <c:ext xmlns:c16="http://schemas.microsoft.com/office/drawing/2014/chart" uri="{C3380CC4-5D6E-409C-BE32-E72D297353CC}">
              <c16:uniqueId val="{00000003-A50E-4BA3-83C5-7A6E4736AF58}"/>
            </c:ext>
          </c:extLst>
        </c:ser>
        <c:ser>
          <c:idx val="4"/>
          <c:order val="4"/>
          <c:tx>
            <c:strRef>
              <c:f>'4 PMTCT_Covg_Reg'!$F$33</c:f>
              <c:strCache>
                <c:ptCount val="1"/>
                <c:pt idx="0">
                  <c:v>2014</c:v>
                </c:pt>
              </c:strCache>
            </c:strRef>
          </c:tx>
          <c:spPr>
            <a:solidFill>
              <a:schemeClr val="accent4">
                <a:tint val="89000"/>
              </a:schemeClr>
            </a:solidFill>
            <a:ln>
              <a:noFill/>
            </a:ln>
            <a:effectLst/>
          </c:spPr>
          <c:invertIfNegative val="0"/>
          <c:dLbls>
            <c:delete val="1"/>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PMTCT_Covg_Reg'!$F$34:$F$39</c:f>
              <c:numCache>
                <c:formatCode>0%</c:formatCode>
                <c:ptCount val="6"/>
                <c:pt idx="0">
                  <c:v>0.84703620000000002</c:v>
                </c:pt>
                <c:pt idx="1">
                  <c:v>0.68292905999999998</c:v>
                </c:pt>
                <c:pt idx="2">
                  <c:v>0.49538876000000004</c:v>
                </c:pt>
                <c:pt idx="3">
                  <c:v>0.47033153</c:v>
                </c:pt>
                <c:pt idx="4">
                  <c:v>0.26128609000000003</c:v>
                </c:pt>
                <c:pt idx="5">
                  <c:v>0.31101908</c:v>
                </c:pt>
              </c:numCache>
            </c:numRef>
          </c:val>
          <c:extLst>
            <c:ext xmlns:c16="http://schemas.microsoft.com/office/drawing/2014/chart" uri="{C3380CC4-5D6E-409C-BE32-E72D297353CC}">
              <c16:uniqueId val="{00000004-A50E-4BA3-83C5-7A6E4736AF58}"/>
            </c:ext>
          </c:extLst>
        </c:ser>
        <c:ser>
          <c:idx val="5"/>
          <c:order val="5"/>
          <c:tx>
            <c:strRef>
              <c:f>'4 PMTCT_Covg_Reg'!$G$33</c:f>
              <c:strCache>
                <c:ptCount val="1"/>
                <c:pt idx="0">
                  <c:v>2015</c:v>
                </c:pt>
              </c:strCache>
            </c:strRef>
          </c:tx>
          <c:spPr>
            <a:solidFill>
              <a:schemeClr val="accent4"/>
            </a:solidFill>
            <a:ln>
              <a:noFill/>
            </a:ln>
            <a:effectLst/>
          </c:spPr>
          <c:invertIfNegative val="0"/>
          <c:dLbls>
            <c:delete val="1"/>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PMTCT_Covg_Reg'!$G$34:$G$39</c:f>
              <c:numCache>
                <c:formatCode>0%</c:formatCode>
                <c:ptCount val="6"/>
                <c:pt idx="0">
                  <c:v>0.86717827000000003</c:v>
                </c:pt>
                <c:pt idx="1">
                  <c:v>0.70424312</c:v>
                </c:pt>
                <c:pt idx="2">
                  <c:v>0.46266889</c:v>
                </c:pt>
                <c:pt idx="3">
                  <c:v>0.47245849999999995</c:v>
                </c:pt>
                <c:pt idx="4">
                  <c:v>0.29352600000000001</c:v>
                </c:pt>
                <c:pt idx="5">
                  <c:v>0.30429332999999997</c:v>
                </c:pt>
              </c:numCache>
            </c:numRef>
          </c:val>
          <c:extLst>
            <c:ext xmlns:c16="http://schemas.microsoft.com/office/drawing/2014/chart" uri="{C3380CC4-5D6E-409C-BE32-E72D297353CC}">
              <c16:uniqueId val="{00000005-A50E-4BA3-83C5-7A6E4736AF58}"/>
            </c:ext>
          </c:extLst>
        </c:ser>
        <c:ser>
          <c:idx val="6"/>
          <c:order val="6"/>
          <c:tx>
            <c:strRef>
              <c:f>'4 PMTCT_Covg_Reg'!$H$33</c:f>
              <c:strCache>
                <c:ptCount val="1"/>
                <c:pt idx="0">
                  <c:v>2016</c:v>
                </c:pt>
              </c:strCache>
            </c:strRef>
          </c:tx>
          <c:spPr>
            <a:solidFill>
              <a:schemeClr val="accent4">
                <a:shade val="88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PMTCT_Covg_Reg'!$A$34:$A$39</c:f>
              <c:strCache>
                <c:ptCount val="6"/>
                <c:pt idx="0">
                  <c:v>Eastern and Southern Africa</c:v>
                </c:pt>
                <c:pt idx="1">
                  <c:v>Latin America and the Caribbean</c:v>
                </c:pt>
                <c:pt idx="2">
                  <c:v>East Asia and the Pacific</c:v>
                </c:pt>
                <c:pt idx="3">
                  <c:v>West and Central Africa</c:v>
                </c:pt>
                <c:pt idx="4">
                  <c:v>South Asia</c:v>
                </c:pt>
                <c:pt idx="5">
                  <c:v>Middle East and North Africa</c:v>
                </c:pt>
              </c:strCache>
            </c:strRef>
          </c:cat>
          <c:val>
            <c:numRef>
              <c:f>'4 PMTCT_Covg_Reg'!$H$34:$H$39</c:f>
              <c:numCache>
                <c:formatCode>0%</c:formatCode>
                <c:ptCount val="6"/>
                <c:pt idx="0">
                  <c:v>0.88323160999999994</c:v>
                </c:pt>
                <c:pt idx="1">
                  <c:v>0.75101538000000001</c:v>
                </c:pt>
                <c:pt idx="2">
                  <c:v>0.53750940999999997</c:v>
                </c:pt>
                <c:pt idx="3">
                  <c:v>0.49210352999999996</c:v>
                </c:pt>
                <c:pt idx="4">
                  <c:v>0.38401620000000003</c:v>
                </c:pt>
                <c:pt idx="5">
                  <c:v>0.37274478</c:v>
                </c:pt>
              </c:numCache>
            </c:numRef>
          </c:val>
          <c:extLst>
            <c:ext xmlns:c16="http://schemas.microsoft.com/office/drawing/2014/chart" uri="{C3380CC4-5D6E-409C-BE32-E72D297353CC}">
              <c16:uniqueId val="{00000006-A50E-4BA3-83C5-7A6E4736AF58}"/>
            </c:ext>
          </c:extLst>
        </c:ser>
        <c:dLbls>
          <c:dLblPos val="outEnd"/>
          <c:showLegendKey val="0"/>
          <c:showVal val="1"/>
          <c:showCatName val="0"/>
          <c:showSerName val="0"/>
          <c:showPercent val="0"/>
          <c:showBubbleSize val="0"/>
        </c:dLbls>
        <c:gapWidth val="120"/>
        <c:overlap val="-10"/>
        <c:axId val="1839409192"/>
        <c:axId val="1839412712"/>
      </c:barChart>
      <c:catAx>
        <c:axId val="18394091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39412712"/>
        <c:crosses val="autoZero"/>
        <c:auto val="1"/>
        <c:lblAlgn val="ctr"/>
        <c:lblOffset val="100"/>
        <c:noMultiLvlLbl val="0"/>
      </c:catAx>
      <c:valAx>
        <c:axId val="18394127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3940919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infants born to pregnant women living with HIV receiving a virological test for HIV within two months of birth, West</a:t>
            </a:r>
            <a:r>
              <a:rPr lang="en-US" baseline="0"/>
              <a:t> and Central Africa</a:t>
            </a:r>
            <a:r>
              <a:rPr lang="en-US"/>
              <a:t>,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160018220862889E-2"/>
          <c:y val="0.13840970629631141"/>
          <c:w val="0.93668846662762195"/>
          <c:h val="0.63297971525359897"/>
        </c:manualLayout>
      </c:layout>
      <c:lineChart>
        <c:grouping val="standard"/>
        <c:varyColors val="0"/>
        <c:ser>
          <c:idx val="0"/>
          <c:order val="0"/>
          <c:tx>
            <c:strRef>
              <c:f>'23 EID Covg_Country'!$B$31</c:f>
              <c:strCache>
                <c:ptCount val="1"/>
                <c:pt idx="0">
                  <c:v>Coverage</c:v>
                </c:pt>
              </c:strCache>
            </c:strRef>
          </c:tx>
          <c:spPr>
            <a:ln w="25400" cap="rnd">
              <a:noFill/>
              <a:round/>
            </a:ln>
            <a:effectLst/>
          </c:spPr>
          <c:marker>
            <c:symbol val="square"/>
            <c:size val="7"/>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'23 EID Covg_Country'!$F$32:$F$52</c:f>
                <c:numCache>
                  <c:formatCode>General</c:formatCode>
                  <c:ptCount val="21"/>
                  <c:pt idx="0">
                    <c:v>1.3021245537188135E-2</c:v>
                  </c:pt>
                  <c:pt idx="1">
                    <c:v>6.6494023357500445E-3</c:v>
                  </c:pt>
                  <c:pt idx="2">
                    <c:v>2.0890419293679505E-2</c:v>
                  </c:pt>
                  <c:pt idx="3">
                    <c:v>3.7488435062947675E-2</c:v>
                  </c:pt>
                  <c:pt idx="4">
                    <c:v>3.2882663478029012E-2</c:v>
                  </c:pt>
                  <c:pt idx="5">
                    <c:v>5.1439927258815688E-2</c:v>
                  </c:pt>
                  <c:pt idx="6">
                    <c:v>2.1961080731861551E-2</c:v>
                  </c:pt>
                  <c:pt idx="7">
                    <c:v>2.790344092975218E-2</c:v>
                  </c:pt>
                  <c:pt idx="8">
                    <c:v>2.3751534987016695E-2</c:v>
                  </c:pt>
                  <c:pt idx="9">
                    <c:v>4.155468415184066E-2</c:v>
                  </c:pt>
                  <c:pt idx="10">
                    <c:v>8.2750360179642463E-2</c:v>
                  </c:pt>
                  <c:pt idx="11">
                    <c:v>7.4793114723744364E-2</c:v>
                  </c:pt>
                  <c:pt idx="12">
                    <c:v>0.10301079253399659</c:v>
                  </c:pt>
                  <c:pt idx="13">
                    <c:v>0.15921435894756869</c:v>
                  </c:pt>
                  <c:pt idx="14">
                    <c:v>0.105561736945611</c:v>
                  </c:pt>
                  <c:pt idx="15">
                    <c:v>0.17748671795509952</c:v>
                  </c:pt>
                  <c:pt idx="16">
                    <c:v>0.12858900088976372</c:v>
                  </c:pt>
                  <c:pt idx="17">
                    <c:v>0.13024287316855376</c:v>
                  </c:pt>
                  <c:pt idx="18">
                    <c:v>-2.3677551930724072E-2</c:v>
                  </c:pt>
                  <c:pt idx="19">
                    <c:v>0.16002901769901667</c:v>
                  </c:pt>
                  <c:pt idx="20">
                    <c:v>0.18888868340735532</c:v>
                  </c:pt>
                </c:numCache>
              </c:numRef>
            </c:plus>
            <c:minus>
              <c:numRef>
                <c:f>'23 EID Covg_Country'!$E$32:$E$52</c:f>
                <c:numCache>
                  <c:formatCode>General</c:formatCode>
                  <c:ptCount val="21"/>
                  <c:pt idx="0">
                    <c:v>6.0997526296487845E-3</c:v>
                  </c:pt>
                  <c:pt idx="1">
                    <c:v>6.2389138534976532E-3</c:v>
                  </c:pt>
                  <c:pt idx="2">
                    <c:v>1.0113951084925007E-2</c:v>
                  </c:pt>
                  <c:pt idx="3">
                    <c:v>2.0279688996434932E-2</c:v>
                  </c:pt>
                  <c:pt idx="4">
                    <c:v>2.4783392173999205E-2</c:v>
                  </c:pt>
                  <c:pt idx="5">
                    <c:v>2.9760863879103469E-2</c:v>
                  </c:pt>
                  <c:pt idx="6">
                    <c:v>2.0185612888334412E-2</c:v>
                  </c:pt>
                  <c:pt idx="7">
                    <c:v>2.203423025912235E-2</c:v>
                  </c:pt>
                  <c:pt idx="8">
                    <c:v>1.9546231985099569E-2</c:v>
                  </c:pt>
                  <c:pt idx="9">
                    <c:v>2.738875460960763E-2</c:v>
                  </c:pt>
                  <c:pt idx="10">
                    <c:v>4.605690471637211E-2</c:v>
                  </c:pt>
                  <c:pt idx="11">
                    <c:v>4.2433787874679607E-2</c:v>
                  </c:pt>
                  <c:pt idx="12">
                    <c:v>5.2704349535349498E-2</c:v>
                  </c:pt>
                  <c:pt idx="13">
                    <c:v>9.5906878017866543E-2</c:v>
                  </c:pt>
                  <c:pt idx="14">
                    <c:v>6.6609481134796533E-2</c:v>
                  </c:pt>
                  <c:pt idx="15">
                    <c:v>0.10089759186816422</c:v>
                  </c:pt>
                  <c:pt idx="16">
                    <c:v>7.4589380199188482E-2</c:v>
                  </c:pt>
                  <c:pt idx="17">
                    <c:v>6.7100096158616618E-2</c:v>
                  </c:pt>
                  <c:pt idx="18">
                    <c:v>0.14394460650847729</c:v>
                  </c:pt>
                  <c:pt idx="19">
                    <c:v>9.1865841536105664E-2</c:v>
                  </c:pt>
                  <c:pt idx="20">
                    <c:v>0.21512135163327872</c:v>
                  </c:pt>
                </c:numCache>
              </c:numRef>
            </c:minus>
            <c:spPr>
              <a:noFill/>
              <a:ln w="19050" cap="flat" cmpd="sng" algn="ctr">
                <a:solidFill>
                  <a:schemeClr val="bg1">
                    <a:lumMod val="50000"/>
                  </a:schemeClr>
                </a:solidFill>
                <a:prstDash val="sysDash"/>
                <a:round/>
              </a:ln>
              <a:effectLst/>
            </c:spPr>
          </c:errBars>
          <c:cat>
            <c:strRef>
              <c:f>'23 EID Covg_Country'!$A$32:$A$52</c:f>
              <c:strCache>
                <c:ptCount val="21"/>
                <c:pt idx="0">
                  <c:v>Congo</c:v>
                </c:pt>
                <c:pt idx="1">
                  <c:v>Niger</c:v>
                </c:pt>
                <c:pt idx="2">
                  <c:v>Chad</c:v>
                </c:pt>
                <c:pt idx="3">
                  <c:v>Sierra Leone</c:v>
                </c:pt>
                <c:pt idx="4">
                  <c:v>Mauritania</c:v>
                </c:pt>
                <c:pt idx="5">
                  <c:v>Nigeria</c:v>
                </c:pt>
                <c:pt idx="6">
                  <c:v>Gambia</c:v>
                </c:pt>
                <c:pt idx="7">
                  <c:v>Mali</c:v>
                </c:pt>
                <c:pt idx="8">
                  <c:v>Senegal</c:v>
                </c:pt>
                <c:pt idx="9">
                  <c:v>Burkina Faso</c:v>
                </c:pt>
                <c:pt idx="10">
                  <c:v>Democratic Republic of the Congo</c:v>
                </c:pt>
                <c:pt idx="11">
                  <c:v>Central African Republic</c:v>
                </c:pt>
                <c:pt idx="12">
                  <c:v>Gabon</c:v>
                </c:pt>
                <c:pt idx="13">
                  <c:v>Benin</c:v>
                </c:pt>
                <c:pt idx="14">
                  <c:v>Ghana</c:v>
                </c:pt>
                <c:pt idx="15">
                  <c:v>Togo</c:v>
                </c:pt>
                <c:pt idx="16">
                  <c:v>Guinea</c:v>
                </c:pt>
                <c:pt idx="17">
                  <c:v>Côte d'Ivoire</c:v>
                </c:pt>
                <c:pt idx="18">
                  <c:v>Guinea-Bissau</c:v>
                </c:pt>
                <c:pt idx="19">
                  <c:v>Cameroon</c:v>
                </c:pt>
                <c:pt idx="20">
                  <c:v>Cape Verde</c:v>
                </c:pt>
              </c:strCache>
            </c:strRef>
          </c:cat>
          <c:val>
            <c:numRef>
              <c:f>'23 EID Covg_Country'!$B$32:$B$52</c:f>
              <c:numCache>
                <c:formatCode>0%</c:formatCode>
                <c:ptCount val="21"/>
                <c:pt idx="0">
                  <c:v>3.2652833686315705E-2</c:v>
                </c:pt>
                <c:pt idx="1">
                  <c:v>4.1585145528457629E-2</c:v>
                </c:pt>
                <c:pt idx="2">
                  <c:v>4.8926650442627645E-2</c:v>
                </c:pt>
                <c:pt idx="3">
                  <c:v>6.0600123359639171E-2</c:v>
                </c:pt>
                <c:pt idx="4">
                  <c:v>7.2644669134406079E-2</c:v>
                </c:pt>
                <c:pt idx="5">
                  <c:v>0.10825258118445452</c:v>
                </c:pt>
                <c:pt idx="6">
                  <c:v>0.11984011227211698</c:v>
                </c:pt>
                <c:pt idx="7">
                  <c:v>0.12132746460595369</c:v>
                </c:pt>
                <c:pt idx="8">
                  <c:v>0.12392152599534347</c:v>
                </c:pt>
                <c:pt idx="9">
                  <c:v>0.14352951133830438</c:v>
                </c:pt>
                <c:pt idx="10">
                  <c:v>0.21496088135203109</c:v>
                </c:pt>
                <c:pt idx="11">
                  <c:v>0.21916519506370066</c:v>
                </c:pt>
                <c:pt idx="12">
                  <c:v>0.25055569567563279</c:v>
                </c:pt>
                <c:pt idx="13">
                  <c:v>0.29109139976719162</c:v>
                </c:pt>
                <c:pt idx="14">
                  <c:v>0.32222812537130463</c:v>
                </c:pt>
                <c:pt idx="15">
                  <c:v>0.38801730983897298</c:v>
                </c:pt>
                <c:pt idx="16">
                  <c:v>0.38863658465085277</c:v>
                </c:pt>
                <c:pt idx="17">
                  <c:v>0.40880167792558164</c:v>
                </c:pt>
                <c:pt idx="18">
                  <c:v>0.44638440868537343</c:v>
                </c:pt>
                <c:pt idx="19">
                  <c:v>0.50123198393352919</c:v>
                </c:pt>
                <c:pt idx="20">
                  <c:v>0.81111131659264468</c:v>
                </c:pt>
              </c:numCache>
            </c:numRef>
          </c:val>
          <c:smooth val="0"/>
          <c:extLst>
            <c:ext xmlns:c16="http://schemas.microsoft.com/office/drawing/2014/chart" uri="{C3380CC4-5D6E-409C-BE32-E72D297353CC}">
              <c16:uniqueId val="{00000000-CD8B-4FDA-B9D3-7C080976B4FE}"/>
            </c:ext>
          </c:extLst>
        </c:ser>
        <c:dLbls>
          <c:dLblPos val="r"/>
          <c:showLegendKey val="0"/>
          <c:showVal val="1"/>
          <c:showCatName val="0"/>
          <c:showSerName val="0"/>
          <c:showPercent val="0"/>
          <c:showBubbleSize val="0"/>
        </c:dLbls>
        <c:marker val="1"/>
        <c:smooth val="0"/>
        <c:axId val="444418456"/>
        <c:axId val="444414536"/>
      </c:lineChart>
      <c:catAx>
        <c:axId val="44441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414536"/>
        <c:crosses val="autoZero"/>
        <c:auto val="1"/>
        <c:lblAlgn val="ctr"/>
        <c:lblOffset val="100"/>
        <c:noMultiLvlLbl val="0"/>
      </c:catAx>
      <c:valAx>
        <c:axId val="444414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4184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600" b="0" i="0" baseline="0">
                <a:effectLst/>
                <a:latin typeface="+mj-lt"/>
              </a:rPr>
              <a:t>Percentage of infants receiving DTP3 immunizations and HIV testing within two months of birth, West and Central Africa, 2016</a:t>
            </a:r>
            <a:endParaRPr lang="en-US" sz="1800" b="0">
              <a:effectLst/>
              <a:latin typeface="+mj-lt"/>
            </a:endParaRP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0"/>
          <c:order val="0"/>
          <c:spPr>
            <a:ln w="25400" cap="flat" cmpd="dbl" algn="ctr">
              <a:noFill/>
              <a:round/>
            </a:ln>
            <a:effectLst/>
          </c:spPr>
          <c:marker>
            <c:symbol val="circle"/>
            <c:size val="7"/>
            <c:spPr>
              <a:noFill/>
              <a:ln w="34925" cap="flat" cmpd="dbl" algn="ctr">
                <a:solidFill>
                  <a:schemeClr val="accent2">
                    <a:lumMod val="75000"/>
                    <a:alpha val="70000"/>
                  </a:schemeClr>
                </a:solidFill>
                <a:round/>
              </a:ln>
              <a:effectLst/>
            </c:spPr>
          </c:marker>
          <c:dLbls>
            <c:dLbl>
              <c:idx val="0"/>
              <c:tx>
                <c:rich>
                  <a:bodyPr/>
                  <a:lstStyle/>
                  <a:p>
                    <a:fld id="{C8C8C6BA-6ECD-4B8F-9368-0DC053507FA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57C1-4687-95E6-B9D21CA426F4}"/>
                </c:ext>
              </c:extLst>
            </c:dLbl>
            <c:dLbl>
              <c:idx val="1"/>
              <c:tx>
                <c:rich>
                  <a:bodyPr/>
                  <a:lstStyle/>
                  <a:p>
                    <a:fld id="{0804FC26-3776-49E6-9430-8ED1A8EC30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57C1-4687-95E6-B9D21CA426F4}"/>
                </c:ext>
              </c:extLst>
            </c:dLbl>
            <c:dLbl>
              <c:idx val="2"/>
              <c:tx>
                <c:rich>
                  <a:bodyPr/>
                  <a:lstStyle/>
                  <a:p>
                    <a:fld id="{E85F5D2F-3D14-4FA2-B76F-664894BD1FC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7C1-4687-95E6-B9D21CA426F4}"/>
                </c:ext>
              </c:extLst>
            </c:dLbl>
            <c:dLbl>
              <c:idx val="3"/>
              <c:tx>
                <c:rich>
                  <a:bodyPr/>
                  <a:lstStyle/>
                  <a:p>
                    <a:fld id="{89CD57B1-0AD6-4A12-B87D-379DE20153D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57C1-4687-95E6-B9D21CA426F4}"/>
                </c:ext>
              </c:extLst>
            </c:dLbl>
            <c:dLbl>
              <c:idx val="4"/>
              <c:tx>
                <c:rich>
                  <a:bodyPr/>
                  <a:lstStyle/>
                  <a:p>
                    <a:fld id="{25291DFE-4BEC-49FC-95E7-C5C247805CA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7C1-4687-95E6-B9D21CA426F4}"/>
                </c:ext>
              </c:extLst>
            </c:dLbl>
            <c:dLbl>
              <c:idx val="5"/>
              <c:tx>
                <c:rich>
                  <a:bodyPr/>
                  <a:lstStyle/>
                  <a:p>
                    <a:fld id="{38A8AC68-99CC-42DF-98C2-C002636CC21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57C1-4687-95E6-B9D21CA426F4}"/>
                </c:ext>
              </c:extLst>
            </c:dLbl>
            <c:dLbl>
              <c:idx val="6"/>
              <c:tx>
                <c:rich>
                  <a:bodyPr/>
                  <a:lstStyle/>
                  <a:p>
                    <a:fld id="{2F66D14A-7F12-47A2-A9F9-DD03347ED9F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57C1-4687-95E6-B9D21CA426F4}"/>
                </c:ext>
              </c:extLst>
            </c:dLbl>
            <c:dLbl>
              <c:idx val="7"/>
              <c:tx>
                <c:rich>
                  <a:bodyPr/>
                  <a:lstStyle/>
                  <a:p>
                    <a:fld id="{85A4B3EB-3895-44E6-83BD-A794CF04A233}"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7C1-4687-95E6-B9D21CA426F4}"/>
                </c:ext>
              </c:extLst>
            </c:dLbl>
            <c:dLbl>
              <c:idx val="8"/>
              <c:tx>
                <c:rich>
                  <a:bodyPr/>
                  <a:lstStyle/>
                  <a:p>
                    <a:fld id="{C6E3418F-8989-419E-A604-5AD3237E8650}"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57C1-4687-95E6-B9D21CA426F4}"/>
                </c:ext>
              </c:extLst>
            </c:dLbl>
            <c:dLbl>
              <c:idx val="9"/>
              <c:tx>
                <c:rich>
                  <a:bodyPr/>
                  <a:lstStyle/>
                  <a:p>
                    <a:fld id="{2BF420FC-27E2-4BCB-BAF5-0303C758A4E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57C1-4687-95E6-B9D21CA426F4}"/>
                </c:ext>
              </c:extLst>
            </c:dLbl>
            <c:dLbl>
              <c:idx val="10"/>
              <c:tx>
                <c:rich>
                  <a:bodyPr/>
                  <a:lstStyle/>
                  <a:p>
                    <a:fld id="{7BAA5475-CA50-4105-8760-E7A32F1149F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57C1-4687-95E6-B9D21CA426F4}"/>
                </c:ext>
              </c:extLst>
            </c:dLbl>
            <c:dLbl>
              <c:idx val="11"/>
              <c:tx>
                <c:rich>
                  <a:bodyPr/>
                  <a:lstStyle/>
                  <a:p>
                    <a:fld id="{8E9690A1-A23D-4FDC-B244-B62896059B01}"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57C1-4687-95E6-B9D21CA426F4}"/>
                </c:ext>
              </c:extLst>
            </c:dLbl>
            <c:dLbl>
              <c:idx val="12"/>
              <c:tx>
                <c:rich>
                  <a:bodyPr/>
                  <a:lstStyle/>
                  <a:p>
                    <a:fld id="{11ACE3C7-9A07-4430-AFAF-BEA6E94FCC2C}"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57C1-4687-95E6-B9D21CA426F4}"/>
                </c:ext>
              </c:extLst>
            </c:dLbl>
            <c:dLbl>
              <c:idx val="13"/>
              <c:tx>
                <c:rich>
                  <a:bodyPr/>
                  <a:lstStyle/>
                  <a:p>
                    <a:fld id="{D723C11E-288A-410A-9487-CE783A1E968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57C1-4687-95E6-B9D21CA426F4}"/>
                </c:ext>
              </c:extLst>
            </c:dLbl>
            <c:dLbl>
              <c:idx val="14"/>
              <c:tx>
                <c:rich>
                  <a:bodyPr/>
                  <a:lstStyle/>
                  <a:p>
                    <a:fld id="{B8EF27FE-A101-42CC-8428-18297140FE4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7C1-4687-95E6-B9D21CA426F4}"/>
                </c:ext>
              </c:extLst>
            </c:dLbl>
            <c:dLbl>
              <c:idx val="15"/>
              <c:tx>
                <c:rich>
                  <a:bodyPr/>
                  <a:lstStyle/>
                  <a:p>
                    <a:fld id="{4CB06238-CE14-4760-932F-BB443C4763D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7C1-4687-95E6-B9D21CA426F4}"/>
                </c:ext>
              </c:extLst>
            </c:dLbl>
            <c:dLbl>
              <c:idx val="16"/>
              <c:tx>
                <c:rich>
                  <a:bodyPr/>
                  <a:lstStyle/>
                  <a:p>
                    <a:fld id="{199FAC56-F1FF-41B1-B9F8-A2696116938B}"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57C1-4687-95E6-B9D21CA426F4}"/>
                </c:ext>
              </c:extLst>
            </c:dLbl>
            <c:dLbl>
              <c:idx val="17"/>
              <c:tx>
                <c:rich>
                  <a:bodyPr/>
                  <a:lstStyle/>
                  <a:p>
                    <a:fld id="{563D89DA-BE30-42A9-B198-1207A1D7C41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57C1-4687-95E6-B9D21CA426F4}"/>
                </c:ext>
              </c:extLst>
            </c:dLbl>
            <c:dLbl>
              <c:idx val="18"/>
              <c:tx>
                <c:rich>
                  <a:bodyPr/>
                  <a:lstStyle/>
                  <a:p>
                    <a:fld id="{DFAECD36-1209-458F-B6B7-A08FC2FDC183}"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7C1-4687-95E6-B9D21CA426F4}"/>
                </c:ext>
              </c:extLst>
            </c:dLbl>
            <c:dLbl>
              <c:idx val="19"/>
              <c:tx>
                <c:rich>
                  <a:bodyPr/>
                  <a:lstStyle/>
                  <a:p>
                    <a:fld id="{3503742A-2DB0-470B-89F9-F2312D5899D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57C1-4687-95E6-B9D21CA426F4}"/>
                </c:ext>
              </c:extLst>
            </c:dLbl>
            <c:dLbl>
              <c:idx val="20"/>
              <c:tx>
                <c:rich>
                  <a:bodyPr/>
                  <a:lstStyle/>
                  <a:p>
                    <a:fld id="{21BFE0A3-F5DF-4BF1-B6A9-5C5129D1E39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E14-44E6-882A-F36615F4411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xVal>
            <c:numRef>
              <c:f>'24 DPT_EID'!$D$34:$D$54</c:f>
              <c:numCache>
                <c:formatCode>0%</c:formatCode>
                <c:ptCount val="21"/>
                <c:pt idx="0">
                  <c:v>0.82</c:v>
                </c:pt>
                <c:pt idx="1">
                  <c:v>0.91</c:v>
                </c:pt>
                <c:pt idx="2">
                  <c:v>0.96</c:v>
                </c:pt>
                <c:pt idx="3">
                  <c:v>0.85</c:v>
                </c:pt>
                <c:pt idx="4">
                  <c:v>0.47</c:v>
                </c:pt>
                <c:pt idx="5">
                  <c:v>0.46</c:v>
                </c:pt>
                <c:pt idx="6">
                  <c:v>0.8</c:v>
                </c:pt>
                <c:pt idx="7">
                  <c:v>0.85</c:v>
                </c:pt>
                <c:pt idx="8">
                  <c:v>0.79</c:v>
                </c:pt>
                <c:pt idx="9">
                  <c:v>0.75</c:v>
                </c:pt>
                <c:pt idx="10">
                  <c:v>0.95</c:v>
                </c:pt>
                <c:pt idx="11">
                  <c:v>0.93</c:v>
                </c:pt>
                <c:pt idx="12">
                  <c:v>0.56999999999999995</c:v>
                </c:pt>
                <c:pt idx="13">
                  <c:v>0.87</c:v>
                </c:pt>
                <c:pt idx="14">
                  <c:v>0.68</c:v>
                </c:pt>
                <c:pt idx="15">
                  <c:v>0.73</c:v>
                </c:pt>
                <c:pt idx="16">
                  <c:v>0.67</c:v>
                </c:pt>
                <c:pt idx="17">
                  <c:v>0.49</c:v>
                </c:pt>
                <c:pt idx="18">
                  <c:v>0.93</c:v>
                </c:pt>
                <c:pt idx="19">
                  <c:v>0.84</c:v>
                </c:pt>
                <c:pt idx="20" formatCode="General">
                  <c:v>0.89</c:v>
                </c:pt>
              </c:numCache>
            </c:numRef>
          </c:xVal>
          <c:yVal>
            <c:numRef>
              <c:f>'24 DPT_EID'!$E$34:$E$54</c:f>
              <c:numCache>
                <c:formatCode>0%</c:formatCode>
                <c:ptCount val="21"/>
                <c:pt idx="0">
                  <c:v>0.29109136651092604</c:v>
                </c:pt>
                <c:pt idx="1">
                  <c:v>0.1435294442374308</c:v>
                </c:pt>
                <c:pt idx="2">
                  <c:v>0.81111157975335724</c:v>
                </c:pt>
                <c:pt idx="3">
                  <c:v>0.50123222262155365</c:v>
                </c:pt>
                <c:pt idx="4">
                  <c:v>0.21916529688356115</c:v>
                </c:pt>
                <c:pt idx="5">
                  <c:v>4.8926627276666447E-2</c:v>
                </c:pt>
                <c:pt idx="6">
                  <c:v>3.2652863777089786E-2</c:v>
                </c:pt>
                <c:pt idx="7">
                  <c:v>0.40880204875272697</c:v>
                </c:pt>
                <c:pt idx="8">
                  <c:v>0.21496060860383895</c:v>
                </c:pt>
                <c:pt idx="9">
                  <c:v>0.25055565276635033</c:v>
                </c:pt>
                <c:pt idx="10">
                  <c:v>0.11983996755102418</c:v>
                </c:pt>
                <c:pt idx="11">
                  <c:v>0.32222860758464955</c:v>
                </c:pt>
                <c:pt idx="12">
                  <c:v>0.38863654772363343</c:v>
                </c:pt>
                <c:pt idx="13">
                  <c:v>0.4463848586255954</c:v>
                </c:pt>
                <c:pt idx="14">
                  <c:v>0.12132746868508798</c:v>
                </c:pt>
                <c:pt idx="15">
                  <c:v>7.2644721906923948E-2</c:v>
                </c:pt>
                <c:pt idx="16">
                  <c:v>4.1585201034264198E-2</c:v>
                </c:pt>
                <c:pt idx="17">
                  <c:v>0.10825253479879123</c:v>
                </c:pt>
                <c:pt idx="18">
                  <c:v>0.12392173958673917</c:v>
                </c:pt>
                <c:pt idx="19">
                  <c:v>6.0600061324364851E-2</c:v>
                </c:pt>
                <c:pt idx="20" formatCode="General">
                  <c:v>0.38801720910189119</c:v>
                </c:pt>
              </c:numCache>
            </c:numRef>
          </c:yVal>
          <c:smooth val="0"/>
          <c:extLst>
            <c:ext xmlns:c15="http://schemas.microsoft.com/office/drawing/2012/chart" uri="{02D57815-91ED-43cb-92C2-25804820EDAC}">
              <c15:datalabelsRange>
                <c15:f>'24 DPT_EID'!$B$34:$B$54</c15:f>
                <c15:dlblRangeCache>
                  <c:ptCount val="21"/>
                  <c:pt idx="0">
                    <c:v>Benin</c:v>
                  </c:pt>
                  <c:pt idx="1">
                    <c:v>Burkina Faso</c:v>
                  </c:pt>
                  <c:pt idx="2">
                    <c:v>Cabo Verde</c:v>
                  </c:pt>
                  <c:pt idx="3">
                    <c:v>Cameroon</c:v>
                  </c:pt>
                  <c:pt idx="4">
                    <c:v>Central African Republic</c:v>
                  </c:pt>
                  <c:pt idx="5">
                    <c:v>Chad</c:v>
                  </c:pt>
                  <c:pt idx="6">
                    <c:v>Congo</c:v>
                  </c:pt>
                  <c:pt idx="7">
                    <c:v>Côte d’Ivoire</c:v>
                  </c:pt>
                  <c:pt idx="8">
                    <c:v>Democratic Republic of the Congo</c:v>
                  </c:pt>
                  <c:pt idx="9">
                    <c:v>Gabon</c:v>
                  </c:pt>
                  <c:pt idx="10">
                    <c:v>Gambia</c:v>
                  </c:pt>
                  <c:pt idx="11">
                    <c:v>Ghana</c:v>
                  </c:pt>
                  <c:pt idx="12">
                    <c:v>Guinea</c:v>
                  </c:pt>
                  <c:pt idx="13">
                    <c:v>Guinea-Bissau</c:v>
                  </c:pt>
                  <c:pt idx="14">
                    <c:v>Mali</c:v>
                  </c:pt>
                  <c:pt idx="15">
                    <c:v>Mauritania</c:v>
                  </c:pt>
                  <c:pt idx="16">
                    <c:v>Niger</c:v>
                  </c:pt>
                  <c:pt idx="17">
                    <c:v>Nigeria</c:v>
                  </c:pt>
                  <c:pt idx="18">
                    <c:v>Senegal</c:v>
                  </c:pt>
                  <c:pt idx="19">
                    <c:v>Sierra Leone</c:v>
                  </c:pt>
                  <c:pt idx="20">
                    <c:v>Togo</c:v>
                  </c:pt>
                </c15:dlblRangeCache>
              </c15:datalabelsRange>
            </c:ext>
            <c:ext xmlns:c16="http://schemas.microsoft.com/office/drawing/2014/chart" uri="{C3380CC4-5D6E-409C-BE32-E72D297353CC}">
              <c16:uniqueId val="{00000000-57C1-4687-95E6-B9D21CA426F4}"/>
            </c:ext>
          </c:extLst>
        </c:ser>
        <c:dLbls>
          <c:showLegendKey val="0"/>
          <c:showVal val="0"/>
          <c:showCatName val="0"/>
          <c:showSerName val="0"/>
          <c:showPercent val="0"/>
          <c:showBubbleSize val="0"/>
        </c:dLbls>
        <c:axId val="165494671"/>
        <c:axId val="411873647"/>
      </c:scatterChart>
      <c:valAx>
        <c:axId val="165494671"/>
        <c:scaling>
          <c:orientation val="minMax"/>
          <c:max val="1"/>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DPT 3 immunization Coverage</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411873647"/>
        <c:crosses val="autoZero"/>
        <c:crossBetween val="midCat"/>
      </c:valAx>
      <c:valAx>
        <c:axId val="411873647"/>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Early infant diagnosis coverage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494671"/>
        <c:crosses val="autoZero"/>
        <c:crossBetween val="midCat"/>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 people</a:t>
            </a:r>
            <a:r>
              <a:rPr lang="en-US" baseline="0"/>
              <a:t> living with HIV, by five-year age groups, West and Central Africa, 2016</a:t>
            </a:r>
          </a:p>
        </c:rich>
      </c:tx>
      <c:layout>
        <c:manualLayout>
          <c:xMode val="edge"/>
          <c:yMode val="edge"/>
          <c:x val="0.15802715783232299"/>
          <c:y val="1.6359919705734902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9.3882374145291922E-2"/>
          <c:y val="0.20127450549919801"/>
          <c:w val="0.86251675622092305"/>
          <c:h val="0.73858820287836302"/>
        </c:manualLayout>
      </c:layout>
      <c:barChart>
        <c:barDir val="bar"/>
        <c:grouping val="stacked"/>
        <c:varyColors val="0"/>
        <c:ser>
          <c:idx val="0"/>
          <c:order val="0"/>
          <c:tx>
            <c:strRef>
              <c:f>'26 HIV Pop_distribution'!$B$33</c:f>
              <c:strCache>
                <c:ptCount val="1"/>
                <c:pt idx="0">
                  <c:v>Female</c:v>
                </c:pt>
              </c:strCache>
            </c:strRef>
          </c:tx>
          <c:spPr>
            <a:solidFill>
              <a:schemeClr val="accent6"/>
            </a:solidFill>
            <a:ln>
              <a:solidFill>
                <a:schemeClr val="accent6"/>
              </a:solidFill>
            </a:ln>
            <a:effectLst/>
          </c:spPr>
          <c:invertIfNegative val="0"/>
          <c:dLbls>
            <c:dLbl>
              <c:idx val="0"/>
              <c:tx>
                <c:rich>
                  <a:bodyPr/>
                  <a:lstStyle/>
                  <a:p>
                    <a:fld id="{0B531DAA-E1A2-4006-B2E0-C2D48422C66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0C4-4B76-9F01-37B70981060A}"/>
                </c:ext>
              </c:extLst>
            </c:dLbl>
            <c:dLbl>
              <c:idx val="1"/>
              <c:tx>
                <c:rich>
                  <a:bodyPr/>
                  <a:lstStyle/>
                  <a:p>
                    <a:fld id="{23E1BAC4-8C15-4C23-AAE1-66B4DB1394D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0C4-4B76-9F01-37B70981060A}"/>
                </c:ext>
              </c:extLst>
            </c:dLbl>
            <c:dLbl>
              <c:idx val="2"/>
              <c:tx>
                <c:rich>
                  <a:bodyPr/>
                  <a:lstStyle/>
                  <a:p>
                    <a:fld id="{97A6F385-533B-4510-95A3-47BFB1AF3A1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0C4-4B76-9F01-37B70981060A}"/>
                </c:ext>
              </c:extLst>
            </c:dLbl>
            <c:dLbl>
              <c:idx val="3"/>
              <c:tx>
                <c:rich>
                  <a:bodyPr/>
                  <a:lstStyle/>
                  <a:p>
                    <a:fld id="{965F04E3-7A3D-4752-8B0E-BA82F933557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0C4-4B76-9F01-37B70981060A}"/>
                </c:ext>
              </c:extLst>
            </c:dLbl>
            <c:dLbl>
              <c:idx val="4"/>
              <c:tx>
                <c:rich>
                  <a:bodyPr/>
                  <a:lstStyle/>
                  <a:p>
                    <a:fld id="{AFE797A2-D785-459B-8E06-9F81059D55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0C4-4B76-9F01-37B70981060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'26 HIV Pop_distribution'!$A$34:$A$38</c:f>
              <c:strCache>
                <c:ptCount val="5"/>
                <c:pt idx="0">
                  <c:v>0-4</c:v>
                </c:pt>
                <c:pt idx="1">
                  <c:v>5-9</c:v>
                </c:pt>
                <c:pt idx="2">
                  <c:v>10-14</c:v>
                </c:pt>
                <c:pt idx="3">
                  <c:v>15-19</c:v>
                </c:pt>
                <c:pt idx="4">
                  <c:v>20-24</c:v>
                </c:pt>
              </c:strCache>
            </c:strRef>
          </c:cat>
          <c:val>
            <c:numRef>
              <c:f>'26 HIV Pop_distribution'!$B$34:$B$38</c:f>
              <c:numCache>
                <c:formatCode>_(* #,##0_);_(* \(#,##0\);_(* "-"??_);_(@_)</c:formatCode>
                <c:ptCount val="5"/>
                <c:pt idx="0">
                  <c:v>-90652.913220000002</c:v>
                </c:pt>
                <c:pt idx="1">
                  <c:v>-91503.930189999999</c:v>
                </c:pt>
                <c:pt idx="2">
                  <c:v>-80821.015209999998</c:v>
                </c:pt>
                <c:pt idx="3">
                  <c:v>-174310.69440000001</c:v>
                </c:pt>
                <c:pt idx="4">
                  <c:v>-342646.35749999998</c:v>
                </c:pt>
              </c:numCache>
            </c:numRef>
          </c:val>
          <c:extLst>
            <c:ext xmlns:c15="http://schemas.microsoft.com/office/drawing/2012/chart" uri="{02D57815-91ED-43cb-92C2-25804820EDAC}">
              <c15:datalabelsRange>
                <c15:f>'26 HIV Pop_distribution'!$E$34:$E$38</c15:f>
                <c15:dlblRangeCache>
                  <c:ptCount val="5"/>
                  <c:pt idx="0">
                    <c:v> 91,000 </c:v>
                  </c:pt>
                  <c:pt idx="1">
                    <c:v> 92,000 </c:v>
                  </c:pt>
                  <c:pt idx="2">
                    <c:v> 81,000 </c:v>
                  </c:pt>
                  <c:pt idx="3">
                    <c:v> 170,000 </c:v>
                  </c:pt>
                  <c:pt idx="4">
                    <c:v> 340,000 </c:v>
                  </c:pt>
                </c15:dlblRangeCache>
              </c15:datalabelsRange>
            </c:ext>
            <c:ext xmlns:c16="http://schemas.microsoft.com/office/drawing/2014/chart" uri="{C3380CC4-5D6E-409C-BE32-E72D297353CC}">
              <c16:uniqueId val="{00000005-A0C4-4B76-9F01-37B70981060A}"/>
            </c:ext>
          </c:extLst>
        </c:ser>
        <c:ser>
          <c:idx val="1"/>
          <c:order val="1"/>
          <c:tx>
            <c:strRef>
              <c:f>'26 HIV Pop_distribution'!$C$33</c:f>
              <c:strCache>
                <c:ptCount val="1"/>
                <c:pt idx="0">
                  <c:v>Male</c:v>
                </c:pt>
              </c:strCache>
            </c:strRef>
          </c:tx>
          <c:spPr>
            <a:solidFill>
              <a:schemeClr val="accent1"/>
            </a:solidFill>
            <a:ln>
              <a:solidFill>
                <a:schemeClr val="accent1"/>
              </a:solidFill>
            </a:ln>
            <a:effectLst/>
          </c:spPr>
          <c:invertIfNegative val="0"/>
          <c:dLbls>
            <c:dLbl>
              <c:idx val="0"/>
              <c:tx>
                <c:rich>
                  <a:bodyPr/>
                  <a:lstStyle/>
                  <a:p>
                    <a:fld id="{BD29B339-E6C2-465C-BD73-15825E65C5D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0C4-4B76-9F01-37B70981060A}"/>
                </c:ext>
              </c:extLst>
            </c:dLbl>
            <c:dLbl>
              <c:idx val="1"/>
              <c:tx>
                <c:rich>
                  <a:bodyPr/>
                  <a:lstStyle/>
                  <a:p>
                    <a:fld id="{D37EE8F4-BF14-4291-90AC-85A4B2A6074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0C4-4B76-9F01-37B70981060A}"/>
                </c:ext>
              </c:extLst>
            </c:dLbl>
            <c:dLbl>
              <c:idx val="2"/>
              <c:tx>
                <c:rich>
                  <a:bodyPr/>
                  <a:lstStyle/>
                  <a:p>
                    <a:fld id="{74BD2649-4644-4898-9BFE-FC0EBA7317A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0C4-4B76-9F01-37B70981060A}"/>
                </c:ext>
              </c:extLst>
            </c:dLbl>
            <c:dLbl>
              <c:idx val="3"/>
              <c:tx>
                <c:rich>
                  <a:bodyPr/>
                  <a:lstStyle/>
                  <a:p>
                    <a:fld id="{D34BE6BA-1747-43E2-AF5E-0B44196E474E}"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0C4-4B76-9F01-37B70981060A}"/>
                </c:ext>
              </c:extLst>
            </c:dLbl>
            <c:dLbl>
              <c:idx val="4"/>
              <c:tx>
                <c:rich>
                  <a:bodyPr/>
                  <a:lstStyle/>
                  <a:p>
                    <a:fld id="{BFC97765-FC95-4B7A-A666-EE404432C87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0C4-4B76-9F01-37B70981060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'26 HIV Pop_distribution'!$A$34:$A$38</c:f>
              <c:strCache>
                <c:ptCount val="5"/>
                <c:pt idx="0">
                  <c:v>0-4</c:v>
                </c:pt>
                <c:pt idx="1">
                  <c:v>5-9</c:v>
                </c:pt>
                <c:pt idx="2">
                  <c:v>10-14</c:v>
                </c:pt>
                <c:pt idx="3">
                  <c:v>15-19</c:v>
                </c:pt>
                <c:pt idx="4">
                  <c:v>20-24</c:v>
                </c:pt>
              </c:strCache>
            </c:strRef>
          </c:cat>
          <c:val>
            <c:numRef>
              <c:f>'26 HIV Pop_distribution'!$C$34:$C$38</c:f>
              <c:numCache>
                <c:formatCode>_(* #,##0_);_(* \(#,##0\);_(* "-"??_);_(@_)</c:formatCode>
                <c:ptCount val="5"/>
                <c:pt idx="0">
                  <c:v>96064.207290000006</c:v>
                </c:pt>
                <c:pt idx="1">
                  <c:v>96403.108989999993</c:v>
                </c:pt>
                <c:pt idx="2">
                  <c:v>84831.227410000007</c:v>
                </c:pt>
                <c:pt idx="3">
                  <c:v>106489.9461</c:v>
                </c:pt>
                <c:pt idx="4">
                  <c:v>194133.3175</c:v>
                </c:pt>
              </c:numCache>
            </c:numRef>
          </c:val>
          <c:extLst>
            <c:ext xmlns:c15="http://schemas.microsoft.com/office/drawing/2012/chart" uri="{02D57815-91ED-43cb-92C2-25804820EDAC}">
              <c15:datalabelsRange>
                <c15:f>'26 HIV Pop_distribution'!$F$34:$F$38</c15:f>
                <c15:dlblRangeCache>
                  <c:ptCount val="5"/>
                  <c:pt idx="0">
                    <c:v> 96,000 </c:v>
                  </c:pt>
                  <c:pt idx="1">
                    <c:v> 96,000 </c:v>
                  </c:pt>
                  <c:pt idx="2">
                    <c:v> 85,000 </c:v>
                  </c:pt>
                  <c:pt idx="3">
                    <c:v> 110,000 </c:v>
                  </c:pt>
                  <c:pt idx="4">
                    <c:v> 190,000 </c:v>
                  </c:pt>
                </c15:dlblRangeCache>
              </c15:datalabelsRange>
            </c:ext>
            <c:ext xmlns:c16="http://schemas.microsoft.com/office/drawing/2014/chart" uri="{C3380CC4-5D6E-409C-BE32-E72D297353CC}">
              <c16:uniqueId val="{0000000B-A0C4-4B76-9F01-37B70981060A}"/>
            </c:ext>
          </c:extLst>
        </c:ser>
        <c:dLbls>
          <c:showLegendKey val="0"/>
          <c:showVal val="1"/>
          <c:showCatName val="0"/>
          <c:showSerName val="0"/>
          <c:showPercent val="0"/>
          <c:showBubbleSize val="0"/>
        </c:dLbls>
        <c:gapWidth val="75"/>
        <c:overlap val="100"/>
        <c:axId val="230235616"/>
        <c:axId val="237943016"/>
      </c:barChart>
      <c:catAx>
        <c:axId val="230235616"/>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r>
                  <a:rPr lang="en-US" sz="1050"/>
                  <a:t>Five-year age</a:t>
                </a:r>
                <a:r>
                  <a:rPr lang="en-US" sz="1050" baseline="0"/>
                  <a:t> group</a:t>
                </a:r>
                <a:endParaRPr lang="en-US" sz="1050"/>
              </a:p>
            </c:rich>
          </c:tx>
          <c:layout>
            <c:manualLayout>
              <c:xMode val="edge"/>
              <c:yMode val="edge"/>
              <c:x val="1.8450655041510371E-2"/>
              <c:y val="0.4509787281572135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7943016"/>
        <c:crossesAt val="0"/>
        <c:auto val="1"/>
        <c:lblAlgn val="ctr"/>
        <c:lblOffset val="100"/>
        <c:noMultiLvlLbl val="0"/>
      </c:catAx>
      <c:valAx>
        <c:axId val="237943016"/>
        <c:scaling>
          <c:orientation val="minMax"/>
          <c:max val="400000"/>
          <c:min val="-400000"/>
        </c:scaling>
        <c:delete val="0"/>
        <c:axPos val="b"/>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235616"/>
        <c:crosses val="autoZero"/>
        <c:crossBetween val="between"/>
        <c:majorUnit val="400000"/>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0.43703552360736703"/>
          <c:y val="0.12634532275600399"/>
          <c:w val="0.159366645480602"/>
          <c:h val="4.509651432495920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a:t>
            </a:r>
            <a:r>
              <a:rPr lang="en-US" baseline="0"/>
              <a:t> AIDS-related deaths, by five-year age groups, West and Central Africa, 2016</a:t>
            </a:r>
          </a:p>
        </c:rich>
      </c:tx>
      <c:layout>
        <c:manualLayout>
          <c:xMode val="edge"/>
          <c:yMode val="edge"/>
          <c:x val="0.13206268723206999"/>
          <c:y val="1.4022788319201399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04417957618076"/>
          <c:y val="0.19871655173330599"/>
          <c:w val="0.85249456382274702"/>
          <c:h val="0.74114615664425498"/>
        </c:manualLayout>
      </c:layout>
      <c:barChart>
        <c:barDir val="bar"/>
        <c:grouping val="stacked"/>
        <c:varyColors val="0"/>
        <c:ser>
          <c:idx val="0"/>
          <c:order val="0"/>
          <c:tx>
            <c:strRef>
              <c:f>'27 Deaths_distribution'!$B$33</c:f>
              <c:strCache>
                <c:ptCount val="1"/>
                <c:pt idx="0">
                  <c:v>Female</c:v>
                </c:pt>
              </c:strCache>
            </c:strRef>
          </c:tx>
          <c:spPr>
            <a:solidFill>
              <a:schemeClr val="accent6"/>
            </a:solidFill>
            <a:ln>
              <a:noFill/>
            </a:ln>
            <a:effectLst/>
          </c:spPr>
          <c:invertIfNegative val="0"/>
          <c:dLbls>
            <c:dLbl>
              <c:idx val="0"/>
              <c:tx>
                <c:rich>
                  <a:bodyPr/>
                  <a:lstStyle/>
                  <a:p>
                    <a:fld id="{03321D9B-FE74-4B58-8322-63DBAADB516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253-4E4C-B39C-B9CC9F602DE9}"/>
                </c:ext>
              </c:extLst>
            </c:dLbl>
            <c:dLbl>
              <c:idx val="1"/>
              <c:tx>
                <c:rich>
                  <a:bodyPr/>
                  <a:lstStyle/>
                  <a:p>
                    <a:fld id="{8C330811-ED57-4C3C-BC1E-40F3EEBD524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253-4E4C-B39C-B9CC9F602DE9}"/>
                </c:ext>
              </c:extLst>
            </c:dLbl>
            <c:dLbl>
              <c:idx val="2"/>
              <c:tx>
                <c:rich>
                  <a:bodyPr/>
                  <a:lstStyle/>
                  <a:p>
                    <a:fld id="{2471870C-1D4C-4D23-A890-D99369DC910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253-4E4C-B39C-B9CC9F602DE9}"/>
                </c:ext>
              </c:extLst>
            </c:dLbl>
            <c:dLbl>
              <c:idx val="3"/>
              <c:tx>
                <c:rich>
                  <a:bodyPr/>
                  <a:lstStyle/>
                  <a:p>
                    <a:fld id="{BE102CC7-12F2-4974-98FC-CFD8D3BC479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253-4E4C-B39C-B9CC9F602DE9}"/>
                </c:ext>
              </c:extLst>
            </c:dLbl>
            <c:dLbl>
              <c:idx val="4"/>
              <c:tx>
                <c:rich>
                  <a:bodyPr/>
                  <a:lstStyle/>
                  <a:p>
                    <a:fld id="{2EDB90C7-E69B-4219-920C-902CEC6F66E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253-4E4C-B39C-B9CC9F602DE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'27 Deaths_distribution'!$A$34:$A$38</c:f>
              <c:strCache>
                <c:ptCount val="5"/>
                <c:pt idx="0">
                  <c:v>0-4</c:v>
                </c:pt>
                <c:pt idx="1">
                  <c:v>5-9</c:v>
                </c:pt>
                <c:pt idx="2">
                  <c:v>10-14</c:v>
                </c:pt>
                <c:pt idx="3">
                  <c:v>15-19</c:v>
                </c:pt>
                <c:pt idx="4">
                  <c:v>20-24</c:v>
                </c:pt>
              </c:strCache>
            </c:strRef>
          </c:cat>
          <c:val>
            <c:numRef>
              <c:f>'27 Deaths_distribution'!$B$34:$B$38</c:f>
              <c:numCache>
                <c:formatCode>_(* #,##0_);_(* \(#,##0\);_(* "-"??_);_(@_)</c:formatCode>
                <c:ptCount val="5"/>
                <c:pt idx="0">
                  <c:v>-13848.099470000001</c:v>
                </c:pt>
                <c:pt idx="1">
                  <c:v>-3386.1723699999998</c:v>
                </c:pt>
                <c:pt idx="2">
                  <c:v>-3714.8891600000002</c:v>
                </c:pt>
                <c:pt idx="3">
                  <c:v>-4021.8208399999999</c:v>
                </c:pt>
                <c:pt idx="4">
                  <c:v>-4993.2382399999997</c:v>
                </c:pt>
              </c:numCache>
            </c:numRef>
          </c:val>
          <c:extLst>
            <c:ext xmlns:c15="http://schemas.microsoft.com/office/drawing/2012/chart" uri="{02D57815-91ED-43cb-92C2-25804820EDAC}">
              <c15:datalabelsRange>
                <c15:f>'27 Deaths_distribution'!$E$34:$E$38</c15:f>
                <c15:dlblRangeCache>
                  <c:ptCount val="5"/>
                  <c:pt idx="0">
                    <c:v>14,000</c:v>
                  </c:pt>
                  <c:pt idx="1">
                    <c:v>3,400</c:v>
                  </c:pt>
                  <c:pt idx="2">
                    <c:v>3,700</c:v>
                  </c:pt>
                  <c:pt idx="3">
                    <c:v>4,000</c:v>
                  </c:pt>
                  <c:pt idx="4">
                    <c:v>5,000</c:v>
                  </c:pt>
                </c15:dlblRangeCache>
              </c15:datalabelsRange>
            </c:ext>
            <c:ext xmlns:c16="http://schemas.microsoft.com/office/drawing/2014/chart" uri="{C3380CC4-5D6E-409C-BE32-E72D297353CC}">
              <c16:uniqueId val="{00000005-1253-4E4C-B39C-B9CC9F602DE9}"/>
            </c:ext>
          </c:extLst>
        </c:ser>
        <c:ser>
          <c:idx val="1"/>
          <c:order val="1"/>
          <c:tx>
            <c:strRef>
              <c:f>'27 Deaths_distribution'!$C$33</c:f>
              <c:strCache>
                <c:ptCount val="1"/>
                <c:pt idx="0">
                  <c:v>Male</c:v>
                </c:pt>
              </c:strCache>
            </c:strRef>
          </c:tx>
          <c:spPr>
            <a:solidFill>
              <a:schemeClr val="accent1"/>
            </a:solidFill>
            <a:ln>
              <a:solidFill>
                <a:schemeClr val="accent1"/>
              </a:solidFill>
            </a:ln>
            <a:effectLst/>
          </c:spPr>
          <c:invertIfNegative val="0"/>
          <c:dLbls>
            <c:dLbl>
              <c:idx val="0"/>
              <c:tx>
                <c:rich>
                  <a:bodyPr/>
                  <a:lstStyle/>
                  <a:p>
                    <a:fld id="{823BE2C4-498F-43F9-A818-F2C3FC192DB0}"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253-4E4C-B39C-B9CC9F602DE9}"/>
                </c:ext>
              </c:extLst>
            </c:dLbl>
            <c:dLbl>
              <c:idx val="1"/>
              <c:tx>
                <c:rich>
                  <a:bodyPr/>
                  <a:lstStyle/>
                  <a:p>
                    <a:fld id="{56C2F685-A504-4A83-ACD2-92EAE7ECB830}"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253-4E4C-B39C-B9CC9F602DE9}"/>
                </c:ext>
              </c:extLst>
            </c:dLbl>
            <c:dLbl>
              <c:idx val="2"/>
              <c:tx>
                <c:rich>
                  <a:bodyPr/>
                  <a:lstStyle/>
                  <a:p>
                    <a:fld id="{56F33236-DD5C-470D-B0F3-4D0875DAB20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253-4E4C-B39C-B9CC9F602DE9}"/>
                </c:ext>
              </c:extLst>
            </c:dLbl>
            <c:dLbl>
              <c:idx val="3"/>
              <c:tx>
                <c:rich>
                  <a:bodyPr/>
                  <a:lstStyle/>
                  <a:p>
                    <a:fld id="{2BC47B25-8176-4382-AFF9-46DBB6AD97AF}"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253-4E4C-B39C-B9CC9F602DE9}"/>
                </c:ext>
              </c:extLst>
            </c:dLbl>
            <c:dLbl>
              <c:idx val="4"/>
              <c:tx>
                <c:rich>
                  <a:bodyPr/>
                  <a:lstStyle/>
                  <a:p>
                    <a:fld id="{52AD037D-A64B-4697-9A3C-D38F249AC446}"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253-4E4C-B39C-B9CC9F602DE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'27 Deaths_distribution'!$A$34:$A$38</c:f>
              <c:strCache>
                <c:ptCount val="5"/>
                <c:pt idx="0">
                  <c:v>0-4</c:v>
                </c:pt>
                <c:pt idx="1">
                  <c:v>5-9</c:v>
                </c:pt>
                <c:pt idx="2">
                  <c:v>10-14</c:v>
                </c:pt>
                <c:pt idx="3">
                  <c:v>15-19</c:v>
                </c:pt>
                <c:pt idx="4">
                  <c:v>20-24</c:v>
                </c:pt>
              </c:strCache>
            </c:strRef>
          </c:cat>
          <c:val>
            <c:numRef>
              <c:f>'27 Deaths_distribution'!$C$34:$C$38</c:f>
              <c:numCache>
                <c:formatCode>_(* #,##0_);_(* \(#,##0\);_(* "-"??_);_(@_)</c:formatCode>
                <c:ptCount val="5"/>
                <c:pt idx="0">
                  <c:v>14267.76787</c:v>
                </c:pt>
                <c:pt idx="1">
                  <c:v>3553.2669000000001</c:v>
                </c:pt>
                <c:pt idx="2">
                  <c:v>3890.7034199999998</c:v>
                </c:pt>
                <c:pt idx="3">
                  <c:v>4657.6387000000004</c:v>
                </c:pt>
                <c:pt idx="4">
                  <c:v>3669.6823300000001</c:v>
                </c:pt>
              </c:numCache>
            </c:numRef>
          </c:val>
          <c:extLst>
            <c:ext xmlns:c15="http://schemas.microsoft.com/office/drawing/2012/chart" uri="{02D57815-91ED-43cb-92C2-25804820EDAC}">
              <c15:datalabelsRange>
                <c15:f>'27 Deaths_distribution'!$F$34:$F$38</c15:f>
                <c15:dlblRangeCache>
                  <c:ptCount val="5"/>
                  <c:pt idx="0">
                    <c:v>14,000</c:v>
                  </c:pt>
                  <c:pt idx="1">
                    <c:v>3,600</c:v>
                  </c:pt>
                  <c:pt idx="2">
                    <c:v>3,900</c:v>
                  </c:pt>
                  <c:pt idx="3">
                    <c:v>4,700</c:v>
                  </c:pt>
                  <c:pt idx="4">
                    <c:v>3,700</c:v>
                  </c:pt>
                </c15:dlblRangeCache>
              </c15:datalabelsRange>
            </c:ext>
            <c:ext xmlns:c16="http://schemas.microsoft.com/office/drawing/2014/chart" uri="{C3380CC4-5D6E-409C-BE32-E72D297353CC}">
              <c16:uniqueId val="{0000000B-1253-4E4C-B39C-B9CC9F602DE9}"/>
            </c:ext>
          </c:extLst>
        </c:ser>
        <c:dLbls>
          <c:dLblPos val="inEnd"/>
          <c:showLegendKey val="0"/>
          <c:showVal val="1"/>
          <c:showCatName val="0"/>
          <c:showSerName val="0"/>
          <c:showPercent val="0"/>
          <c:showBubbleSize val="0"/>
        </c:dLbls>
        <c:gapWidth val="75"/>
        <c:overlap val="100"/>
        <c:axId val="237936744"/>
        <c:axId val="237937920"/>
      </c:barChart>
      <c:catAx>
        <c:axId val="23793674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r>
                  <a:rPr lang="en-US" sz="1050"/>
                  <a:t>Five-year age</a:t>
                </a:r>
                <a:r>
                  <a:rPr lang="en-US" sz="1050" baseline="0"/>
                  <a:t> group</a:t>
                </a:r>
                <a:endParaRPr lang="en-US" sz="1050"/>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7937920"/>
        <c:crosses val="autoZero"/>
        <c:auto val="1"/>
        <c:lblAlgn val="ctr"/>
        <c:lblOffset val="100"/>
        <c:noMultiLvlLbl val="0"/>
      </c:catAx>
      <c:valAx>
        <c:axId val="237937920"/>
        <c:scaling>
          <c:orientation val="minMax"/>
          <c:max val="20000"/>
          <c:min val="-20000"/>
        </c:scaling>
        <c:delete val="0"/>
        <c:axPos val="b"/>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7936744"/>
        <c:crosses val="autoZero"/>
        <c:crossBetween val="between"/>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0.43870741482438302"/>
          <c:y val="0.124008191369471"/>
          <c:w val="0.159366645480602"/>
          <c:h val="4.509651432495920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939790211735901"/>
          <c:y val="0.30266956977205201"/>
          <c:w val="0.56643290392587897"/>
          <c:h val="0.66791868964588397"/>
        </c:manualLayout>
      </c:layout>
      <c:doughnutChart>
        <c:varyColors val="1"/>
        <c:ser>
          <c:idx val="0"/>
          <c:order val="0"/>
          <c:tx>
            <c:strRef>
              <c:f>'29 HIV Pop_10-19_Reg'!$B$39</c:f>
              <c:strCache>
                <c:ptCount val="1"/>
                <c:pt idx="0">
                  <c:v>Value</c:v>
                </c:pt>
              </c:strCache>
            </c:strRef>
          </c:tx>
          <c:dPt>
            <c:idx val="0"/>
            <c:bubble3D val="0"/>
            <c:spPr>
              <a:solidFill>
                <a:schemeClr val="accent6"/>
              </a:solidFill>
              <a:ln>
                <a:noFill/>
              </a:ln>
              <a:effectLst/>
            </c:spPr>
            <c:extLst>
              <c:ext xmlns:c16="http://schemas.microsoft.com/office/drawing/2014/chart" uri="{C3380CC4-5D6E-409C-BE32-E72D297353CC}">
                <c16:uniqueId val="{00000001-7DD8-4D7F-8743-F6A77677006D}"/>
              </c:ext>
            </c:extLst>
          </c:dPt>
          <c:dPt>
            <c:idx val="1"/>
            <c:bubble3D val="0"/>
            <c:spPr>
              <a:solidFill>
                <a:schemeClr val="accent5"/>
              </a:solidFill>
              <a:ln>
                <a:noFill/>
              </a:ln>
              <a:effectLst/>
            </c:spPr>
            <c:extLst>
              <c:ext xmlns:c16="http://schemas.microsoft.com/office/drawing/2014/chart" uri="{C3380CC4-5D6E-409C-BE32-E72D297353CC}">
                <c16:uniqueId val="{00000003-7DD8-4D7F-8743-F6A77677006D}"/>
              </c:ext>
            </c:extLst>
          </c:dPt>
          <c:dPt>
            <c:idx val="2"/>
            <c:bubble3D val="0"/>
            <c:spPr>
              <a:solidFill>
                <a:schemeClr val="accent4"/>
              </a:solidFill>
              <a:ln>
                <a:noFill/>
              </a:ln>
              <a:effectLst/>
            </c:spPr>
            <c:extLst>
              <c:ext xmlns:c16="http://schemas.microsoft.com/office/drawing/2014/chart" uri="{C3380CC4-5D6E-409C-BE32-E72D297353CC}">
                <c16:uniqueId val="{00000005-7DD8-4D7F-8743-F6A77677006D}"/>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7DD8-4D7F-8743-F6A77677006D}"/>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09-7DD8-4D7F-8743-F6A77677006D}"/>
              </c:ext>
            </c:extLst>
          </c:dPt>
          <c:dPt>
            <c:idx val="5"/>
            <c:bubble3D val="0"/>
            <c:spPr>
              <a:solidFill>
                <a:schemeClr val="accent4">
                  <a:lumMod val="60000"/>
                </a:schemeClr>
              </a:solidFill>
              <a:ln>
                <a:noFill/>
              </a:ln>
              <a:effectLst/>
            </c:spPr>
            <c:extLst>
              <c:ext xmlns:c16="http://schemas.microsoft.com/office/drawing/2014/chart" uri="{C3380CC4-5D6E-409C-BE32-E72D297353CC}">
                <c16:uniqueId val="{0000000B-7DD8-4D7F-8743-F6A77677006D}"/>
              </c:ext>
            </c:extLst>
          </c:dPt>
          <c:dPt>
            <c:idx val="6"/>
            <c:bubble3D val="0"/>
            <c:spPr>
              <a:solidFill>
                <a:schemeClr val="accent6">
                  <a:lumMod val="80000"/>
                  <a:lumOff val="20000"/>
                </a:schemeClr>
              </a:solidFill>
              <a:ln>
                <a:noFill/>
              </a:ln>
              <a:effectLst/>
            </c:spPr>
            <c:extLst>
              <c:ext xmlns:c16="http://schemas.microsoft.com/office/drawing/2014/chart" uri="{C3380CC4-5D6E-409C-BE32-E72D297353CC}">
                <c16:uniqueId val="{0000000D-7DD8-4D7F-8743-F6A77677006D}"/>
              </c:ext>
            </c:extLst>
          </c:dPt>
          <c:dPt>
            <c:idx val="7"/>
            <c:bubble3D val="0"/>
            <c:spPr>
              <a:solidFill>
                <a:schemeClr val="accent5">
                  <a:lumMod val="80000"/>
                  <a:lumOff val="20000"/>
                </a:schemeClr>
              </a:solidFill>
              <a:ln>
                <a:noFill/>
              </a:ln>
              <a:effectLst/>
            </c:spPr>
            <c:extLst>
              <c:ext xmlns:c16="http://schemas.microsoft.com/office/drawing/2014/chart" uri="{C3380CC4-5D6E-409C-BE32-E72D297353CC}">
                <c16:uniqueId val="{0000000F-7DD8-4D7F-8743-F6A77677006D}"/>
              </c:ext>
            </c:extLst>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11-7DD8-4D7F-8743-F6A77677006D}"/>
              </c:ext>
            </c:extLst>
          </c:dPt>
          <c:dLbls>
            <c:dLbl>
              <c:idx val="0"/>
              <c:tx>
                <c:rich>
                  <a:bodyPr/>
                  <a:lstStyle/>
                  <a:p>
                    <a:r>
                      <a:rPr lang="en-US"/>
                      <a:t>Eastern and Southern Africa
 1,300,000 
63%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DD8-4D7F-8743-F6A77677006D}"/>
                </c:ext>
              </c:extLst>
            </c:dLbl>
            <c:dLbl>
              <c:idx val="1"/>
              <c:tx>
                <c:rich>
                  <a:bodyPr/>
                  <a:lstStyle/>
                  <a:p>
                    <a:r>
                      <a:rPr lang="en-US"/>
                      <a:t>West and Central Africa
 450,000 
22%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DD8-4D7F-8743-F6A77677006D}"/>
                </c:ext>
              </c:extLst>
            </c:dLbl>
            <c:dLbl>
              <c:idx val="2"/>
              <c:layout>
                <c:manualLayout>
                  <c:x val="-0.1364814303177076"/>
                  <c:y val="-5.3892301519001394E-2"/>
                </c:manualLayout>
              </c:layout>
              <c:tx>
                <c:rich>
                  <a:bodyPr/>
                  <a:lstStyle/>
                  <a:p>
                    <a:r>
                      <a:rPr lang="en-US"/>
                      <a:t>South Asia
 130,000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DD8-4D7F-8743-F6A77677006D}"/>
                </c:ext>
              </c:extLst>
            </c:dLbl>
            <c:dLbl>
              <c:idx val="3"/>
              <c:layout>
                <c:manualLayout>
                  <c:x val="-0.28308408300853843"/>
                  <c:y val="-9.2485341709924354E-2"/>
                </c:manualLayout>
              </c:layout>
              <c:tx>
                <c:rich>
                  <a:bodyPr/>
                  <a:lstStyle/>
                  <a:p>
                    <a:r>
                      <a:rPr lang="en-US"/>
                      <a:t>Latin America and the Caribbean
 77,000 
4%</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DD8-4D7F-8743-F6A77677006D}"/>
                </c:ext>
              </c:extLst>
            </c:dLbl>
            <c:dLbl>
              <c:idx val="4"/>
              <c:layout>
                <c:manualLayout>
                  <c:x val="-0.21561893459692386"/>
                  <c:y val="-0.18088578750311798"/>
                </c:manualLayout>
              </c:layout>
              <c:tx>
                <c:rich>
                  <a:bodyPr/>
                  <a:lstStyle/>
                  <a:p>
                    <a:r>
                      <a:rPr lang="en-US"/>
                      <a:t>East Asia and the Pacific
 60,000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DD8-4D7F-8743-F6A77677006D}"/>
                </c:ext>
              </c:extLst>
            </c:dLbl>
            <c:dLbl>
              <c:idx val="5"/>
              <c:layout>
                <c:manualLayout>
                  <c:x val="-0.10045317021407391"/>
                  <c:y val="-0.20862266617247502"/>
                </c:manualLayout>
              </c:layout>
              <c:tx>
                <c:rich>
                  <a:bodyPr/>
                  <a:lstStyle/>
                  <a:p>
                    <a:r>
                      <a:rPr lang="en-US"/>
                      <a:t>Eastern Europe and Central Asia
 ...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DD8-4D7F-8743-F6A77677006D}"/>
                </c:ext>
              </c:extLst>
            </c:dLbl>
            <c:dLbl>
              <c:idx val="6"/>
              <c:layout>
                <c:manualLayout>
                  <c:x val="5.8157098544990155E-2"/>
                  <c:y val="-0.20457174061572792"/>
                </c:manualLayout>
              </c:layout>
              <c:tx>
                <c:rich>
                  <a:bodyPr/>
                  <a:lstStyle/>
                  <a:p>
                    <a:r>
                      <a:rPr lang="en-US"/>
                      <a:t>North America
 ...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DD8-4D7F-8743-F6A77677006D}"/>
                </c:ext>
              </c:extLst>
            </c:dLbl>
            <c:dLbl>
              <c:idx val="7"/>
              <c:layout>
                <c:manualLayout>
                  <c:x val="0.1973816677890575"/>
                  <c:y val="-0.21874998006434274"/>
                </c:manualLayout>
              </c:layout>
              <c:tx>
                <c:rich>
                  <a:bodyPr/>
                  <a:lstStyle/>
                  <a:p>
                    <a:r>
                      <a:rPr lang="en-US"/>
                      <a:t>Western Europe</a:t>
                    </a:r>
                  </a:p>
                  <a:p>
                    <a:r>
                      <a:rPr lang="en-US"/>
                      <a:t>...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DD8-4D7F-8743-F6A77677006D}"/>
                </c:ext>
              </c:extLst>
            </c:dLbl>
            <c:dLbl>
              <c:idx val="8"/>
              <c:layout>
                <c:manualLayout>
                  <c:x val="0.23486045557365215"/>
                  <c:y val="-9.1663195204214495E-2"/>
                </c:manualLayout>
              </c:layout>
              <c:tx>
                <c:rich>
                  <a:bodyPr/>
                  <a:lstStyle/>
                  <a:p>
                    <a:r>
                      <a:rPr lang="en-US"/>
                      <a:t>Middle East and North Africa</a:t>
                    </a:r>
                  </a:p>
                  <a:p>
                    <a:r>
                      <a:rPr lang="en-US"/>
                      <a:t>4,000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7DD8-4D7F-8743-F6A77677006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'29 HIV Pop_10-19_Reg'!$A$40:$A$48</c:f>
              <c:strCache>
                <c:ptCount val="9"/>
                <c:pt idx="0">
                  <c:v>Eastern and Southern Africa</c:v>
                </c:pt>
                <c:pt idx="1">
                  <c:v>West and Central Africa</c:v>
                </c:pt>
                <c:pt idx="2">
                  <c:v>South Asia</c:v>
                </c:pt>
                <c:pt idx="3">
                  <c:v>Latin America and the Caribbean</c:v>
                </c:pt>
                <c:pt idx="4">
                  <c:v>East Asia and the Pacific</c:v>
                </c:pt>
                <c:pt idx="5">
                  <c:v>Eastern Europe and Central Asia</c:v>
                </c:pt>
                <c:pt idx="6">
                  <c:v>North America</c:v>
                </c:pt>
                <c:pt idx="7">
                  <c:v>Western Europe</c:v>
                </c:pt>
                <c:pt idx="8">
                  <c:v>Middle East and North Africa</c:v>
                </c:pt>
              </c:strCache>
            </c:strRef>
          </c:cat>
          <c:val>
            <c:numRef>
              <c:f>'29 HIV Pop_10-19_Reg'!$B$40:$B$48</c:f>
              <c:numCache>
                <c:formatCode>_(* #,##0_);_(* \(#,##0\);_(* "-"??_);_(@_)</c:formatCode>
                <c:ptCount val="9"/>
                <c:pt idx="0">
                  <c:v>1285552.6624</c:v>
                </c:pt>
                <c:pt idx="1">
                  <c:v>446452.88319999998</c:v>
                </c:pt>
                <c:pt idx="2">
                  <c:v>133925.37867000001</c:v>
                </c:pt>
                <c:pt idx="3">
                  <c:v>76516.433050000007</c:v>
                </c:pt>
                <c:pt idx="4">
                  <c:v>59824.60843</c:v>
                </c:pt>
                <c:pt idx="5">
                  <c:v>21239.621930000001</c:v>
                </c:pt>
                <c:pt idx="6">
                  <c:v>15557.178</c:v>
                </c:pt>
                <c:pt idx="7">
                  <c:v>7757.7521200000001</c:v>
                </c:pt>
                <c:pt idx="8">
                  <c:v>3949.70991</c:v>
                </c:pt>
              </c:numCache>
            </c:numRef>
          </c:val>
          <c:extLst>
            <c:ext xmlns:c16="http://schemas.microsoft.com/office/drawing/2014/chart" uri="{C3380CC4-5D6E-409C-BE32-E72D297353CC}">
              <c16:uniqueId val="{00000012-7DD8-4D7F-8743-F6A77677006D}"/>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West and Central Africa</a:t>
            </a:r>
            <a:r>
              <a:rPr lang="en-US" sz="1600"/>
              <a:t>, 2016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442136998074999"/>
          <c:y val="0.31777889763779499"/>
          <c:w val="0.61513944555353905"/>
          <c:h val="0.66083555555555595"/>
        </c:manualLayout>
      </c:layout>
      <c:pieChart>
        <c:varyColors val="1"/>
        <c:ser>
          <c:idx val="0"/>
          <c:order val="0"/>
          <c:tx>
            <c:strRef>
              <c:f>'30 HIV Pop_10-19_Country'!$B$39</c:f>
              <c:strCache>
                <c:ptCount val="1"/>
                <c:pt idx="0">
                  <c:v>Value</c:v>
                </c:pt>
              </c:strCache>
            </c:strRef>
          </c:tx>
          <c:dPt>
            <c:idx val="0"/>
            <c:bubble3D val="0"/>
            <c:spPr>
              <a:solidFill>
                <a:schemeClr val="accent2"/>
              </a:solidFill>
              <a:ln>
                <a:noFill/>
              </a:ln>
              <a:effectLst/>
            </c:spPr>
            <c:extLst>
              <c:ext xmlns:c16="http://schemas.microsoft.com/office/drawing/2014/chart" uri="{C3380CC4-5D6E-409C-BE32-E72D297353CC}">
                <c16:uniqueId val="{00000001-D86C-4116-9A82-DA4DFA169C36}"/>
              </c:ext>
            </c:extLst>
          </c:dPt>
          <c:dPt>
            <c:idx val="1"/>
            <c:bubble3D val="0"/>
            <c:spPr>
              <a:solidFill>
                <a:schemeClr val="accent4"/>
              </a:solidFill>
              <a:ln>
                <a:noFill/>
              </a:ln>
              <a:effectLst/>
            </c:spPr>
            <c:extLst>
              <c:ext xmlns:c16="http://schemas.microsoft.com/office/drawing/2014/chart" uri="{C3380CC4-5D6E-409C-BE32-E72D297353CC}">
                <c16:uniqueId val="{00000003-D86C-4116-9A82-DA4DFA169C36}"/>
              </c:ext>
            </c:extLst>
          </c:dPt>
          <c:dPt>
            <c:idx val="2"/>
            <c:bubble3D val="0"/>
            <c:spPr>
              <a:solidFill>
                <a:schemeClr val="accent6"/>
              </a:solidFill>
              <a:ln>
                <a:noFill/>
              </a:ln>
              <a:effectLst/>
            </c:spPr>
            <c:extLst>
              <c:ext xmlns:c16="http://schemas.microsoft.com/office/drawing/2014/chart" uri="{C3380CC4-5D6E-409C-BE32-E72D297353CC}">
                <c16:uniqueId val="{00000005-D86C-4116-9A82-DA4DFA169C36}"/>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D86C-4116-9A82-DA4DFA169C36}"/>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D86C-4116-9A82-DA4DFA169C36}"/>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D86C-4116-9A82-DA4DFA169C36}"/>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D86C-4116-9A82-DA4DFA169C36}"/>
              </c:ext>
            </c:extLst>
          </c:dPt>
          <c:dPt>
            <c:idx val="7"/>
            <c:bubble3D val="0"/>
            <c:spPr>
              <a:solidFill>
                <a:schemeClr val="accent4">
                  <a:lumMod val="80000"/>
                  <a:lumOff val="20000"/>
                </a:schemeClr>
              </a:solidFill>
              <a:ln>
                <a:noFill/>
              </a:ln>
              <a:effectLst/>
            </c:spPr>
            <c:extLst>
              <c:ext xmlns:c16="http://schemas.microsoft.com/office/drawing/2014/chart" uri="{C3380CC4-5D6E-409C-BE32-E72D297353CC}">
                <c16:uniqueId val="{0000000F-D86C-4116-9A82-DA4DFA169C36}"/>
              </c:ext>
            </c:extLst>
          </c:dPt>
          <c:dPt>
            <c:idx val="8"/>
            <c:bubble3D val="0"/>
            <c:spPr>
              <a:solidFill>
                <a:schemeClr val="accent6">
                  <a:lumMod val="80000"/>
                  <a:lumOff val="20000"/>
                </a:schemeClr>
              </a:solidFill>
              <a:ln>
                <a:noFill/>
              </a:ln>
              <a:effectLst/>
            </c:spPr>
            <c:extLst>
              <c:ext xmlns:c16="http://schemas.microsoft.com/office/drawing/2014/chart" uri="{C3380CC4-5D6E-409C-BE32-E72D297353CC}">
                <c16:uniqueId val="{00000011-D86C-4116-9A82-DA4DFA169C36}"/>
              </c:ext>
            </c:extLst>
          </c:dPt>
          <c:dPt>
            <c:idx val="9"/>
            <c:bubble3D val="0"/>
            <c:spPr>
              <a:solidFill>
                <a:schemeClr val="accent2">
                  <a:lumMod val="80000"/>
                </a:schemeClr>
              </a:solidFill>
              <a:ln>
                <a:noFill/>
              </a:ln>
              <a:effectLst/>
            </c:spPr>
            <c:extLst>
              <c:ext xmlns:c16="http://schemas.microsoft.com/office/drawing/2014/chart" uri="{C3380CC4-5D6E-409C-BE32-E72D297353CC}">
                <c16:uniqueId val="{00000013-D86C-4116-9A82-DA4DFA169C36}"/>
              </c:ext>
            </c:extLst>
          </c:dPt>
          <c:dPt>
            <c:idx val="10"/>
            <c:bubble3D val="0"/>
            <c:spPr>
              <a:solidFill>
                <a:schemeClr val="accent4">
                  <a:lumMod val="80000"/>
                </a:schemeClr>
              </a:solidFill>
              <a:ln>
                <a:noFill/>
              </a:ln>
              <a:effectLst/>
            </c:spPr>
            <c:extLst>
              <c:ext xmlns:c16="http://schemas.microsoft.com/office/drawing/2014/chart" uri="{C3380CC4-5D6E-409C-BE32-E72D297353CC}">
                <c16:uniqueId val="{00000015-D86C-4116-9A82-DA4DFA169C36}"/>
              </c:ext>
            </c:extLst>
          </c:dPt>
          <c:dPt>
            <c:idx val="11"/>
            <c:bubble3D val="0"/>
            <c:spPr>
              <a:solidFill>
                <a:schemeClr val="accent6">
                  <a:lumMod val="80000"/>
                </a:schemeClr>
              </a:solidFill>
              <a:ln>
                <a:noFill/>
              </a:ln>
              <a:effectLst/>
            </c:spPr>
            <c:extLst>
              <c:ext xmlns:c16="http://schemas.microsoft.com/office/drawing/2014/chart" uri="{C3380CC4-5D6E-409C-BE32-E72D297353CC}">
                <c16:uniqueId val="{00000017-D86C-4116-9A82-DA4DFA169C36}"/>
              </c:ext>
            </c:extLst>
          </c:dPt>
          <c:dPt>
            <c:idx val="12"/>
            <c:bubble3D val="0"/>
            <c:spPr>
              <a:solidFill>
                <a:schemeClr val="accent2">
                  <a:lumMod val="60000"/>
                  <a:lumOff val="40000"/>
                </a:schemeClr>
              </a:solidFill>
              <a:ln>
                <a:noFill/>
              </a:ln>
              <a:effectLst/>
            </c:spPr>
            <c:extLst>
              <c:ext xmlns:c16="http://schemas.microsoft.com/office/drawing/2014/chart" uri="{C3380CC4-5D6E-409C-BE32-E72D297353CC}">
                <c16:uniqueId val="{00000019-D86C-4116-9A82-DA4DFA169C36}"/>
              </c:ext>
            </c:extLst>
          </c:dPt>
          <c:dPt>
            <c:idx val="13"/>
            <c:bubble3D val="0"/>
            <c:spPr>
              <a:solidFill>
                <a:schemeClr val="accent4">
                  <a:lumMod val="60000"/>
                  <a:lumOff val="40000"/>
                </a:schemeClr>
              </a:solidFill>
              <a:ln>
                <a:noFill/>
              </a:ln>
              <a:effectLst/>
            </c:spPr>
            <c:extLst>
              <c:ext xmlns:c16="http://schemas.microsoft.com/office/drawing/2014/chart" uri="{C3380CC4-5D6E-409C-BE32-E72D297353CC}">
                <c16:uniqueId val="{0000001B-D86C-4116-9A82-DA4DFA169C36}"/>
              </c:ext>
            </c:extLst>
          </c:dPt>
          <c:dPt>
            <c:idx val="14"/>
            <c:bubble3D val="0"/>
            <c:spPr>
              <a:solidFill>
                <a:schemeClr val="accent6">
                  <a:lumMod val="60000"/>
                  <a:lumOff val="40000"/>
                </a:schemeClr>
              </a:solidFill>
              <a:ln>
                <a:noFill/>
              </a:ln>
              <a:effectLst/>
            </c:spPr>
            <c:extLst>
              <c:ext xmlns:c16="http://schemas.microsoft.com/office/drawing/2014/chart" uri="{C3380CC4-5D6E-409C-BE32-E72D297353CC}">
                <c16:uniqueId val="{0000001D-D86C-4116-9A82-DA4DFA169C36}"/>
              </c:ext>
            </c:extLst>
          </c:dPt>
          <c:dPt>
            <c:idx val="15"/>
            <c:bubble3D val="0"/>
            <c:spPr>
              <a:solidFill>
                <a:schemeClr val="accent2">
                  <a:lumMod val="50000"/>
                </a:schemeClr>
              </a:solidFill>
              <a:ln>
                <a:noFill/>
              </a:ln>
              <a:effectLst/>
            </c:spPr>
            <c:extLst>
              <c:ext xmlns:c16="http://schemas.microsoft.com/office/drawing/2014/chart" uri="{C3380CC4-5D6E-409C-BE32-E72D297353CC}">
                <c16:uniqueId val="{0000001F-D86C-4116-9A82-DA4DFA169C36}"/>
              </c:ext>
            </c:extLst>
          </c:dPt>
          <c:dPt>
            <c:idx val="16"/>
            <c:bubble3D val="0"/>
            <c:spPr>
              <a:solidFill>
                <a:schemeClr val="accent4">
                  <a:lumMod val="50000"/>
                </a:schemeClr>
              </a:solidFill>
              <a:ln>
                <a:noFill/>
              </a:ln>
              <a:effectLst/>
            </c:spPr>
            <c:extLst>
              <c:ext xmlns:c16="http://schemas.microsoft.com/office/drawing/2014/chart" uri="{C3380CC4-5D6E-409C-BE32-E72D297353CC}">
                <c16:uniqueId val="{00000021-D86C-4116-9A82-DA4DFA169C36}"/>
              </c:ext>
            </c:extLst>
          </c:dPt>
          <c:dPt>
            <c:idx val="17"/>
            <c:bubble3D val="0"/>
            <c:spPr>
              <a:solidFill>
                <a:schemeClr val="accent6">
                  <a:lumMod val="50000"/>
                </a:schemeClr>
              </a:solidFill>
              <a:ln>
                <a:noFill/>
              </a:ln>
              <a:effectLst/>
            </c:spPr>
            <c:extLst>
              <c:ext xmlns:c16="http://schemas.microsoft.com/office/drawing/2014/chart" uri="{C3380CC4-5D6E-409C-BE32-E72D297353CC}">
                <c16:uniqueId val="{00000023-D86C-4116-9A82-DA4DFA169C36}"/>
              </c:ext>
            </c:extLst>
          </c:dPt>
          <c:dPt>
            <c:idx val="18"/>
            <c:bubble3D val="0"/>
            <c:spPr>
              <a:solidFill>
                <a:schemeClr val="accent2">
                  <a:lumMod val="70000"/>
                  <a:lumOff val="30000"/>
                </a:schemeClr>
              </a:solidFill>
              <a:ln>
                <a:noFill/>
              </a:ln>
              <a:effectLst/>
            </c:spPr>
            <c:extLst>
              <c:ext xmlns:c16="http://schemas.microsoft.com/office/drawing/2014/chart" uri="{C3380CC4-5D6E-409C-BE32-E72D297353CC}">
                <c16:uniqueId val="{00000025-D86C-4116-9A82-DA4DFA169C36}"/>
              </c:ext>
            </c:extLst>
          </c:dPt>
          <c:dPt>
            <c:idx val="19"/>
            <c:bubble3D val="0"/>
            <c:spPr>
              <a:solidFill>
                <a:schemeClr val="accent4">
                  <a:lumMod val="70000"/>
                  <a:lumOff val="30000"/>
                </a:schemeClr>
              </a:solidFill>
              <a:ln>
                <a:noFill/>
              </a:ln>
              <a:effectLst/>
            </c:spPr>
            <c:extLst>
              <c:ext xmlns:c16="http://schemas.microsoft.com/office/drawing/2014/chart" uri="{C3380CC4-5D6E-409C-BE32-E72D297353CC}">
                <c16:uniqueId val="{00000027-D86C-4116-9A82-DA4DFA169C36}"/>
              </c:ext>
            </c:extLst>
          </c:dPt>
          <c:dPt>
            <c:idx val="20"/>
            <c:bubble3D val="0"/>
            <c:spPr>
              <a:solidFill>
                <a:schemeClr val="accent6">
                  <a:lumMod val="70000"/>
                  <a:lumOff val="30000"/>
                </a:schemeClr>
              </a:solidFill>
              <a:ln>
                <a:noFill/>
              </a:ln>
              <a:effectLst/>
            </c:spPr>
            <c:extLst>
              <c:ext xmlns:c16="http://schemas.microsoft.com/office/drawing/2014/chart" uri="{C3380CC4-5D6E-409C-BE32-E72D297353CC}">
                <c16:uniqueId val="{00000029-D86C-4116-9A82-DA4DFA169C36}"/>
              </c:ext>
            </c:extLst>
          </c:dPt>
          <c:dPt>
            <c:idx val="21"/>
            <c:bubble3D val="0"/>
            <c:spPr>
              <a:solidFill>
                <a:schemeClr val="accent2">
                  <a:lumMod val="70000"/>
                </a:schemeClr>
              </a:solidFill>
              <a:ln>
                <a:noFill/>
              </a:ln>
              <a:effectLst/>
            </c:spPr>
            <c:extLst>
              <c:ext xmlns:c16="http://schemas.microsoft.com/office/drawing/2014/chart" uri="{C3380CC4-5D6E-409C-BE32-E72D297353CC}">
                <c16:uniqueId val="{0000002B-D86C-4116-9A82-DA4DFA169C36}"/>
              </c:ext>
            </c:extLst>
          </c:dPt>
          <c:dPt>
            <c:idx val="22"/>
            <c:bubble3D val="0"/>
            <c:spPr>
              <a:solidFill>
                <a:schemeClr val="accent4">
                  <a:lumMod val="70000"/>
                </a:schemeClr>
              </a:solidFill>
              <a:ln>
                <a:noFill/>
              </a:ln>
              <a:effectLst/>
            </c:spPr>
            <c:extLst>
              <c:ext xmlns:c16="http://schemas.microsoft.com/office/drawing/2014/chart" uri="{C3380CC4-5D6E-409C-BE32-E72D297353CC}">
                <c16:uniqueId val="{0000002D-D86C-4116-9A82-DA4DFA169C36}"/>
              </c:ext>
            </c:extLst>
          </c:dPt>
          <c:dLbls>
            <c:dLbl>
              <c:idx val="0"/>
              <c:tx>
                <c:rich>
                  <a:bodyPr/>
                  <a:lstStyle/>
                  <a:p>
                    <a:r>
                      <a:rPr lang="en-US"/>
                      <a:t>Nigeria
 240,000 
53%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86C-4116-9A82-DA4DFA169C36}"/>
                </c:ext>
              </c:extLst>
            </c:dLbl>
            <c:dLbl>
              <c:idx val="1"/>
              <c:tx>
                <c:rich>
                  <a:bodyPr/>
                  <a:lstStyle/>
                  <a:p>
                    <a:r>
                      <a:rPr lang="en-US"/>
                      <a:t>Cameroon
 40,000 
9%</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86C-4116-9A82-DA4DFA169C36}"/>
                </c:ext>
              </c:extLst>
            </c:dLbl>
            <c:dLbl>
              <c:idx val="2"/>
              <c:tx>
                <c:rich>
                  <a:bodyPr/>
                  <a:lstStyle/>
                  <a:p>
                    <a:r>
                      <a:rPr lang="en-US"/>
                      <a:t>Democratic Republic of the Congo
 32,000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86C-4116-9A82-DA4DFA169C36}"/>
                </c:ext>
              </c:extLst>
            </c:dLbl>
            <c:dLbl>
              <c:idx val="3"/>
              <c:tx>
                <c:rich>
                  <a:bodyPr/>
                  <a:lstStyle/>
                  <a:p>
                    <a:r>
                      <a:rPr lang="en-US"/>
                      <a:t>Cote dIvoire
 25,000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86C-4116-9A82-DA4DFA169C36}"/>
                </c:ext>
              </c:extLst>
            </c:dLbl>
            <c:dLbl>
              <c:idx val="4"/>
              <c:tx>
                <c:rich>
                  <a:bodyPr/>
                  <a:lstStyle/>
                  <a:p>
                    <a:r>
                      <a:rPr lang="en-US"/>
                      <a:t>Ghana
 23,000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D86C-4116-9A82-DA4DFA169C36}"/>
                </c:ext>
              </c:extLst>
            </c:dLbl>
            <c:dLbl>
              <c:idx val="5"/>
              <c:tx>
                <c:rich>
                  <a:bodyPr/>
                  <a:lstStyle/>
                  <a:p>
                    <a:r>
                      <a:rPr lang="en-US"/>
                      <a:t>Burkina Faso
 12,000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D86C-4116-9A82-DA4DFA169C36}"/>
                </c:ext>
              </c:extLst>
            </c:dLbl>
            <c:dLbl>
              <c:idx val="6"/>
              <c:tx>
                <c:rich>
                  <a:bodyPr/>
                  <a:lstStyle/>
                  <a:p>
                    <a:r>
                      <a:rPr lang="en-US"/>
                      <a:t>Mali
 9,900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D86C-4116-9A82-DA4DFA169C36}"/>
                </c:ext>
              </c:extLst>
            </c:dLbl>
            <c:dLbl>
              <c:idx val="7"/>
              <c:tx>
                <c:rich>
                  <a:bodyPr/>
                  <a:lstStyle/>
                  <a:p>
                    <a:r>
                      <a:rPr lang="en-US"/>
                      <a:t>Guinea
 8,700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D86C-4116-9A82-DA4DFA169C36}"/>
                </c:ext>
              </c:extLst>
            </c:dLbl>
            <c:dLbl>
              <c:idx val="8"/>
              <c:tx>
                <c:rich>
                  <a:bodyPr/>
                  <a:lstStyle/>
                  <a:p>
                    <a:r>
                      <a:rPr lang="en-US"/>
                      <a:t>Central African Republic
 8,700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D86C-4116-9A82-DA4DFA169C36}"/>
                </c:ext>
              </c:extLst>
            </c:dLbl>
            <c:dLbl>
              <c:idx val="9"/>
              <c:tx>
                <c:rich>
                  <a:bodyPr/>
                  <a:lstStyle/>
                  <a:p>
                    <a:r>
                      <a:rPr lang="en-US"/>
                      <a:t>Chad
 7,600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D86C-4116-9A82-DA4DFA169C36}"/>
                </c:ext>
              </c:extLst>
            </c:dLbl>
            <c:dLbl>
              <c:idx val="10"/>
              <c:tx>
                <c:rich>
                  <a:bodyPr/>
                  <a:lstStyle/>
                  <a:p>
                    <a:r>
                      <a:rPr lang="en-US"/>
                      <a:t>Togo
 7,600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D86C-4116-9A82-DA4DFA169C36}"/>
                </c:ext>
              </c:extLst>
            </c:dLbl>
            <c:dLbl>
              <c:idx val="11"/>
              <c:tx>
                <c:rich>
                  <a:bodyPr/>
                  <a:lstStyle/>
                  <a:p>
                    <a:r>
                      <a:rPr lang="en-US"/>
                      <a:t>Benin
 5,100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D86C-4116-9A82-DA4DFA169C36}"/>
                </c:ext>
              </c:extLst>
            </c:dLbl>
            <c:dLbl>
              <c:idx val="12"/>
              <c:tx>
                <c:rich>
                  <a:bodyPr/>
                  <a:lstStyle/>
                  <a:p>
                    <a:fld id="{D7E8B882-A1B4-465E-8988-AB52C4D8EA16}" type="CATEGORYNAME">
                      <a:rPr lang="en-US"/>
                      <a:pPr/>
                      <a:t>[CATEGORY NAME]</a:t>
                    </a:fld>
                    <a:r>
                      <a:rPr lang="en-US" baseline="0"/>
                      <a:t>
5,100
</a:t>
                    </a:r>
                    <a:fld id="{8DD1BCAB-DF86-42A1-940F-8202CDACEC7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9-D86C-4116-9A82-DA4DFA169C36}"/>
                </c:ext>
              </c:extLst>
            </c:dLbl>
            <c:dLbl>
              <c:idx val="13"/>
              <c:layout>
                <c:manualLayout>
                  <c:x val="0.112899197259433"/>
                  <c:y val="-1.0488488938882601E-2"/>
                </c:manualLayout>
              </c:layout>
              <c:tx>
                <c:rich>
                  <a:bodyPr/>
                  <a:lstStyle/>
                  <a:p>
                    <a:r>
                      <a:rPr lang="en-US"/>
                      <a:t>Countries with less than 5,000 adolescent living with HIV
 24,000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B-D86C-4116-9A82-DA4DFA169C3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'30 HIV Pop_10-19_Country'!$A$40:$A$53</c:f>
              <c:strCache>
                <c:ptCount val="14"/>
                <c:pt idx="0">
                  <c:v>Nigeria</c:v>
                </c:pt>
                <c:pt idx="1">
                  <c:v>Cameroon</c:v>
                </c:pt>
                <c:pt idx="2">
                  <c:v>Democratic Republic of the Congo</c:v>
                </c:pt>
                <c:pt idx="3">
                  <c:v>Côte d’Ivoire</c:v>
                </c:pt>
                <c:pt idx="4">
                  <c:v>Ghana</c:v>
                </c:pt>
                <c:pt idx="5">
                  <c:v>Burkina Faso</c:v>
                </c:pt>
                <c:pt idx="6">
                  <c:v>Mali</c:v>
                </c:pt>
                <c:pt idx="7">
                  <c:v>Guinea</c:v>
                </c:pt>
                <c:pt idx="8">
                  <c:v>Central African Republic</c:v>
                </c:pt>
                <c:pt idx="9">
                  <c:v>Chad</c:v>
                </c:pt>
                <c:pt idx="10">
                  <c:v>Togo</c:v>
                </c:pt>
                <c:pt idx="11">
                  <c:v>Benin</c:v>
                </c:pt>
                <c:pt idx="12">
                  <c:v>Sierra Leone</c:v>
                </c:pt>
                <c:pt idx="13">
                  <c:v>Countries with less than 5,000 adolescent living with HIV</c:v>
                </c:pt>
              </c:strCache>
            </c:strRef>
          </c:cat>
          <c:val>
            <c:numRef>
              <c:f>'30 HIV Pop_10-19_Country'!$B$40:$B$53</c:f>
              <c:numCache>
                <c:formatCode>_(* #,##0_);_(* \(#,##0\);_(* "-"??_);_(@_)</c:formatCode>
                <c:ptCount val="14"/>
                <c:pt idx="0">
                  <c:v>238292.19576999999</c:v>
                </c:pt>
                <c:pt idx="1">
                  <c:v>40044.213250000001</c:v>
                </c:pt>
                <c:pt idx="2">
                  <c:v>31699.059789999999</c:v>
                </c:pt>
                <c:pt idx="3">
                  <c:v>24642.738689999998</c:v>
                </c:pt>
                <c:pt idx="4">
                  <c:v>23107.043680000002</c:v>
                </c:pt>
                <c:pt idx="5">
                  <c:v>11857.35262</c:v>
                </c:pt>
                <c:pt idx="6">
                  <c:v>9856.5482100000008</c:v>
                </c:pt>
                <c:pt idx="7">
                  <c:v>8669.0066600000009</c:v>
                </c:pt>
                <c:pt idx="8">
                  <c:v>8667.95147</c:v>
                </c:pt>
                <c:pt idx="9">
                  <c:v>7649.4611699999996</c:v>
                </c:pt>
                <c:pt idx="10">
                  <c:v>7635.5441699999992</c:v>
                </c:pt>
                <c:pt idx="11">
                  <c:v>5074.7640000000001</c:v>
                </c:pt>
                <c:pt idx="12">
                  <c:v>5048.8419899999999</c:v>
                </c:pt>
                <c:pt idx="13">
                  <c:v>24208.161699999997</c:v>
                </c:pt>
              </c:numCache>
            </c:numRef>
          </c:val>
          <c:extLst>
            <c:ext xmlns:c16="http://schemas.microsoft.com/office/drawing/2014/chart" uri="{C3380CC4-5D6E-409C-BE32-E72D297353CC}">
              <c16:uniqueId val="{0000002E-D86C-4116-9A82-DA4DFA169C36}"/>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045982511854526"/>
          <c:y val="0.2812744842403318"/>
          <c:w val="0.60758356172329286"/>
          <c:h val="0.65459885411216501"/>
        </c:manualLayout>
      </c:layout>
      <c:doughnutChart>
        <c:varyColors val="1"/>
        <c:ser>
          <c:idx val="0"/>
          <c:order val="0"/>
          <c:tx>
            <c:strRef>
              <c:f>'31 New Infections_15-19_Reg'!$B$38</c:f>
              <c:strCache>
                <c:ptCount val="1"/>
                <c:pt idx="0">
                  <c:v>Value</c:v>
                </c:pt>
              </c:strCache>
            </c:strRef>
          </c:tx>
          <c:dPt>
            <c:idx val="0"/>
            <c:bubble3D val="0"/>
            <c:spPr>
              <a:solidFill>
                <a:schemeClr val="accent6"/>
              </a:solidFill>
              <a:ln>
                <a:noFill/>
              </a:ln>
              <a:effectLst/>
            </c:spPr>
            <c:extLst>
              <c:ext xmlns:c16="http://schemas.microsoft.com/office/drawing/2014/chart" uri="{C3380CC4-5D6E-409C-BE32-E72D297353CC}">
                <c16:uniqueId val="{00000001-069D-4039-A75F-63F0B31D07BC}"/>
              </c:ext>
            </c:extLst>
          </c:dPt>
          <c:dPt>
            <c:idx val="1"/>
            <c:bubble3D val="0"/>
            <c:spPr>
              <a:solidFill>
                <a:schemeClr val="accent5"/>
              </a:solidFill>
              <a:ln>
                <a:noFill/>
              </a:ln>
              <a:effectLst/>
            </c:spPr>
            <c:extLst>
              <c:ext xmlns:c16="http://schemas.microsoft.com/office/drawing/2014/chart" uri="{C3380CC4-5D6E-409C-BE32-E72D297353CC}">
                <c16:uniqueId val="{00000003-069D-4039-A75F-63F0B31D07BC}"/>
              </c:ext>
            </c:extLst>
          </c:dPt>
          <c:dPt>
            <c:idx val="2"/>
            <c:bubble3D val="0"/>
            <c:spPr>
              <a:solidFill>
                <a:schemeClr val="accent4"/>
              </a:solidFill>
              <a:ln>
                <a:noFill/>
              </a:ln>
              <a:effectLst/>
            </c:spPr>
            <c:extLst>
              <c:ext xmlns:c16="http://schemas.microsoft.com/office/drawing/2014/chart" uri="{C3380CC4-5D6E-409C-BE32-E72D297353CC}">
                <c16:uniqueId val="{00000005-069D-4039-A75F-63F0B31D07BC}"/>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069D-4039-A75F-63F0B31D07BC}"/>
              </c:ext>
            </c:extLst>
          </c:dPt>
          <c:dPt>
            <c:idx val="4"/>
            <c:bubble3D val="0"/>
            <c:spPr>
              <a:solidFill>
                <a:schemeClr val="accent5">
                  <a:lumMod val="60000"/>
                </a:schemeClr>
              </a:solidFill>
              <a:ln>
                <a:noFill/>
              </a:ln>
              <a:effectLst/>
            </c:spPr>
            <c:extLst>
              <c:ext xmlns:c16="http://schemas.microsoft.com/office/drawing/2014/chart" uri="{C3380CC4-5D6E-409C-BE32-E72D297353CC}">
                <c16:uniqueId val="{00000009-069D-4039-A75F-63F0B31D07BC}"/>
              </c:ext>
            </c:extLst>
          </c:dPt>
          <c:dPt>
            <c:idx val="5"/>
            <c:bubble3D val="0"/>
            <c:spPr>
              <a:solidFill>
                <a:schemeClr val="accent4">
                  <a:lumMod val="60000"/>
                </a:schemeClr>
              </a:solidFill>
              <a:ln>
                <a:noFill/>
              </a:ln>
              <a:effectLst/>
            </c:spPr>
            <c:extLst>
              <c:ext xmlns:c16="http://schemas.microsoft.com/office/drawing/2014/chart" uri="{C3380CC4-5D6E-409C-BE32-E72D297353CC}">
                <c16:uniqueId val="{0000000B-069D-4039-A75F-63F0B31D07BC}"/>
              </c:ext>
            </c:extLst>
          </c:dPt>
          <c:dPt>
            <c:idx val="6"/>
            <c:bubble3D val="0"/>
            <c:spPr>
              <a:solidFill>
                <a:schemeClr val="accent6">
                  <a:lumMod val="80000"/>
                  <a:lumOff val="20000"/>
                </a:schemeClr>
              </a:solidFill>
              <a:ln>
                <a:noFill/>
              </a:ln>
              <a:effectLst/>
            </c:spPr>
            <c:extLst>
              <c:ext xmlns:c16="http://schemas.microsoft.com/office/drawing/2014/chart" uri="{C3380CC4-5D6E-409C-BE32-E72D297353CC}">
                <c16:uniqueId val="{0000000D-069D-4039-A75F-63F0B31D07BC}"/>
              </c:ext>
            </c:extLst>
          </c:dPt>
          <c:dPt>
            <c:idx val="7"/>
            <c:bubble3D val="0"/>
            <c:spPr>
              <a:solidFill>
                <a:schemeClr val="accent5">
                  <a:lumMod val="80000"/>
                  <a:lumOff val="20000"/>
                </a:schemeClr>
              </a:solidFill>
              <a:ln>
                <a:noFill/>
              </a:ln>
              <a:effectLst/>
            </c:spPr>
            <c:extLst>
              <c:ext xmlns:c16="http://schemas.microsoft.com/office/drawing/2014/chart" uri="{C3380CC4-5D6E-409C-BE32-E72D297353CC}">
                <c16:uniqueId val="{0000000F-069D-4039-A75F-63F0B31D07BC}"/>
              </c:ext>
            </c:extLst>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11-069D-4039-A75F-63F0B31D07BC}"/>
              </c:ext>
            </c:extLst>
          </c:dPt>
          <c:dLbls>
            <c:dLbl>
              <c:idx val="0"/>
              <c:tx>
                <c:rich>
                  <a:bodyPr/>
                  <a:lstStyle/>
                  <a:p>
                    <a:r>
                      <a:rPr lang="en-US"/>
                      <a:t>Eastern and Southern Africa
 130,000 
49%</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69D-4039-A75F-63F0B31D07BC}"/>
                </c:ext>
              </c:extLst>
            </c:dLbl>
            <c:dLbl>
              <c:idx val="1"/>
              <c:tx>
                <c:rich>
                  <a:bodyPr/>
                  <a:lstStyle/>
                  <a:p>
                    <a:r>
                      <a:rPr lang="en-US"/>
                      <a:t>Western and Central Africa
 62,000 
24%</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69D-4039-A75F-63F0B31D07BC}"/>
                </c:ext>
              </c:extLst>
            </c:dLbl>
            <c:dLbl>
              <c:idx val="2"/>
              <c:layout>
                <c:manualLayout>
                  <c:x val="-0.12154696132596685"/>
                  <c:y val="3.9682533482919505E-3"/>
                </c:manualLayout>
              </c:layout>
              <c:tx>
                <c:rich>
                  <a:bodyPr/>
                  <a:lstStyle/>
                  <a:p>
                    <a:r>
                      <a:rPr lang="en-US"/>
                      <a:t>Latin America and the Caribbean
 19,000 
8%</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69D-4039-A75F-63F0B31D07BC}"/>
                </c:ext>
              </c:extLst>
            </c:dLbl>
            <c:dLbl>
              <c:idx val="3"/>
              <c:layout>
                <c:manualLayout>
                  <c:x val="-0.12523020257826889"/>
                  <c:y val="-4.3650786831210729E-2"/>
                </c:manualLayout>
              </c:layout>
              <c:tx>
                <c:rich>
                  <a:bodyPr/>
                  <a:lstStyle/>
                  <a:p>
                    <a:r>
                      <a:rPr lang="en-US"/>
                      <a:t>South Asia
 18,000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69D-4039-A75F-63F0B31D07BC}"/>
                </c:ext>
              </c:extLst>
            </c:dLbl>
            <c:dLbl>
              <c:idx val="4"/>
              <c:layout>
                <c:manualLayout>
                  <c:x val="-0.11786372007366483"/>
                  <c:y val="-8.1349193639983539E-2"/>
                </c:manualLayout>
              </c:layout>
              <c:tx>
                <c:rich>
                  <a:bodyPr/>
                  <a:lstStyle/>
                  <a:p>
                    <a:r>
                      <a:rPr lang="en-US"/>
                      <a:t>East Asia and the Pacific
 15,000 
6%</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69D-4039-A75F-63F0B31D07BC}"/>
                </c:ext>
              </c:extLst>
            </c:dLbl>
            <c:dLbl>
              <c:idx val="5"/>
              <c:layout>
                <c:manualLayout>
                  <c:x val="-0.16574585635359115"/>
                  <c:y val="-0.1686507673024048"/>
                </c:manualLayout>
              </c:layout>
              <c:tx>
                <c:rich>
                  <a:bodyPr/>
                  <a:lstStyle/>
                  <a:p>
                    <a:r>
                      <a:rPr lang="en-US"/>
                      <a:t>Eastern Europe and Central Asia
 7,200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69D-4039-A75F-63F0B31D07BC}"/>
                </c:ext>
              </c:extLst>
            </c:dLbl>
            <c:dLbl>
              <c:idx val="6"/>
              <c:layout>
                <c:manualLayout>
                  <c:x val="-1.4732965009208104E-2"/>
                  <c:y val="-0.19642854074044797"/>
                </c:manualLayout>
              </c:layout>
              <c:tx>
                <c:rich>
                  <a:bodyPr/>
                  <a:lstStyle/>
                  <a:p>
                    <a:r>
                      <a:rPr lang="en-US"/>
                      <a:t>North America
 ...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69D-4039-A75F-63F0B31D07BC}"/>
                </c:ext>
              </c:extLst>
            </c:dLbl>
            <c:dLbl>
              <c:idx val="7"/>
              <c:layout>
                <c:manualLayout>
                  <c:x val="0.12338858195211787"/>
                  <c:y val="-0.19047616071801013"/>
                </c:manualLayout>
              </c:layout>
              <c:tx>
                <c:rich>
                  <a:bodyPr/>
                  <a:lstStyle/>
                  <a:p>
                    <a:r>
                      <a:rPr lang="en-US"/>
                      <a:t>Western Europe
 2,700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069D-4039-A75F-63F0B31D07BC}"/>
                </c:ext>
              </c:extLst>
            </c:dLbl>
            <c:dLbl>
              <c:idx val="8"/>
              <c:layout>
                <c:manualLayout>
                  <c:x val="0.22380330911674701"/>
                  <c:y val="-8.4560510473611072E-2"/>
                </c:manualLayout>
              </c:layout>
              <c:tx>
                <c:rich>
                  <a:bodyPr/>
                  <a:lstStyle/>
                  <a:p>
                    <a:r>
                      <a:rPr lang="en-US"/>
                      <a:t>Middle East and North Africa
 1,100 
&lt;1%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69D-4039-A75F-63F0B31D07B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'31 New Infections_15-19_Reg'!$A$39:$A$47</c:f>
              <c:strCache>
                <c:ptCount val="9"/>
                <c:pt idx="0">
                  <c:v>Eastern and Southern Africa</c:v>
                </c:pt>
                <c:pt idx="1">
                  <c:v>West and Central Africa</c:v>
                </c:pt>
                <c:pt idx="2">
                  <c:v>Latin America and the Caribbean</c:v>
                </c:pt>
                <c:pt idx="3">
                  <c:v>South Asia</c:v>
                </c:pt>
                <c:pt idx="4">
                  <c:v>East Asia and the Pacific</c:v>
                </c:pt>
                <c:pt idx="5">
                  <c:v>Eastern Europe and Central Asia</c:v>
                </c:pt>
                <c:pt idx="6">
                  <c:v>North America</c:v>
                </c:pt>
                <c:pt idx="7">
                  <c:v>Western Europe</c:v>
                </c:pt>
                <c:pt idx="8">
                  <c:v>Middle East and North Africa</c:v>
                </c:pt>
              </c:strCache>
            </c:strRef>
          </c:cat>
          <c:val>
            <c:numRef>
              <c:f>'31 New Infections_15-19_Reg'!$B$39:$B$47</c:f>
              <c:numCache>
                <c:formatCode>_(* #,##0_);_(* \(#,##0\);_(* "-"??_);_(@_)</c:formatCode>
                <c:ptCount val="9"/>
                <c:pt idx="0">
                  <c:v>126429.618</c:v>
                </c:pt>
                <c:pt idx="1">
                  <c:v>62069.267500000002</c:v>
                </c:pt>
                <c:pt idx="2">
                  <c:v>19282.580580000002</c:v>
                </c:pt>
                <c:pt idx="3">
                  <c:v>17638.94442</c:v>
                </c:pt>
                <c:pt idx="4">
                  <c:v>15198.843779999999</c:v>
                </c:pt>
                <c:pt idx="5">
                  <c:v>7220.9007799999999</c:v>
                </c:pt>
                <c:pt idx="6">
                  <c:v>5352.6077599999999</c:v>
                </c:pt>
                <c:pt idx="7">
                  <c:v>2723.3547899999999</c:v>
                </c:pt>
                <c:pt idx="8">
                  <c:v>1147.74503</c:v>
                </c:pt>
              </c:numCache>
            </c:numRef>
          </c:val>
          <c:extLst>
            <c:ext xmlns:c16="http://schemas.microsoft.com/office/drawing/2014/chart" uri="{C3380CC4-5D6E-409C-BE32-E72D297353CC}">
              <c16:uniqueId val="{00000012-069D-4039-A75F-63F0B31D07BC}"/>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West and Central Africa,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5749360152190698"/>
          <c:y val="0.39846388922487103"/>
          <c:w val="0.52836390623585805"/>
          <c:h val="0.56332907776299601"/>
        </c:manualLayout>
      </c:layout>
      <c:pieChart>
        <c:varyColors val="1"/>
        <c:ser>
          <c:idx val="0"/>
          <c:order val="0"/>
          <c:tx>
            <c:strRef>
              <c:f>'32 New Infections_15-19_Country'!$B$38</c:f>
              <c:strCache>
                <c:ptCount val="1"/>
                <c:pt idx="0">
                  <c:v>Value</c:v>
                </c:pt>
              </c:strCache>
            </c:strRef>
          </c:tx>
          <c:dPt>
            <c:idx val="0"/>
            <c:bubble3D val="0"/>
            <c:spPr>
              <a:solidFill>
                <a:schemeClr val="accent2"/>
              </a:solidFill>
              <a:ln>
                <a:noFill/>
              </a:ln>
              <a:effectLst/>
            </c:spPr>
            <c:extLst>
              <c:ext xmlns:c16="http://schemas.microsoft.com/office/drawing/2014/chart" uri="{C3380CC4-5D6E-409C-BE32-E72D297353CC}">
                <c16:uniqueId val="{00000001-001B-4B4B-8C07-D7E8851F61A9}"/>
              </c:ext>
            </c:extLst>
          </c:dPt>
          <c:dPt>
            <c:idx val="1"/>
            <c:bubble3D val="0"/>
            <c:spPr>
              <a:solidFill>
                <a:schemeClr val="accent4"/>
              </a:solidFill>
              <a:ln>
                <a:noFill/>
              </a:ln>
              <a:effectLst/>
            </c:spPr>
            <c:extLst>
              <c:ext xmlns:c16="http://schemas.microsoft.com/office/drawing/2014/chart" uri="{C3380CC4-5D6E-409C-BE32-E72D297353CC}">
                <c16:uniqueId val="{00000003-001B-4B4B-8C07-D7E8851F61A9}"/>
              </c:ext>
            </c:extLst>
          </c:dPt>
          <c:dPt>
            <c:idx val="2"/>
            <c:bubble3D val="0"/>
            <c:spPr>
              <a:solidFill>
                <a:schemeClr val="accent6"/>
              </a:solidFill>
              <a:ln>
                <a:noFill/>
              </a:ln>
              <a:effectLst/>
            </c:spPr>
            <c:extLst>
              <c:ext xmlns:c16="http://schemas.microsoft.com/office/drawing/2014/chart" uri="{C3380CC4-5D6E-409C-BE32-E72D297353CC}">
                <c16:uniqueId val="{00000005-001B-4B4B-8C07-D7E8851F61A9}"/>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001B-4B4B-8C07-D7E8851F61A9}"/>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001B-4B4B-8C07-D7E8851F61A9}"/>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001B-4B4B-8C07-D7E8851F61A9}"/>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001B-4B4B-8C07-D7E8851F61A9}"/>
              </c:ext>
            </c:extLst>
          </c:dPt>
          <c:dPt>
            <c:idx val="7"/>
            <c:bubble3D val="0"/>
            <c:spPr>
              <a:solidFill>
                <a:schemeClr val="accent4">
                  <a:lumMod val="80000"/>
                  <a:lumOff val="20000"/>
                </a:schemeClr>
              </a:solidFill>
              <a:ln>
                <a:noFill/>
              </a:ln>
              <a:effectLst/>
            </c:spPr>
            <c:extLst>
              <c:ext xmlns:c16="http://schemas.microsoft.com/office/drawing/2014/chart" uri="{C3380CC4-5D6E-409C-BE32-E72D297353CC}">
                <c16:uniqueId val="{0000000F-001B-4B4B-8C07-D7E8851F61A9}"/>
              </c:ext>
            </c:extLst>
          </c:dPt>
          <c:dPt>
            <c:idx val="8"/>
            <c:bubble3D val="0"/>
            <c:spPr>
              <a:solidFill>
                <a:schemeClr val="accent6">
                  <a:lumMod val="80000"/>
                  <a:lumOff val="20000"/>
                </a:schemeClr>
              </a:solidFill>
              <a:ln>
                <a:noFill/>
              </a:ln>
              <a:effectLst/>
            </c:spPr>
            <c:extLst>
              <c:ext xmlns:c16="http://schemas.microsoft.com/office/drawing/2014/chart" uri="{C3380CC4-5D6E-409C-BE32-E72D297353CC}">
                <c16:uniqueId val="{00000011-001B-4B4B-8C07-D7E8851F61A9}"/>
              </c:ext>
            </c:extLst>
          </c:dPt>
          <c:dPt>
            <c:idx val="9"/>
            <c:bubble3D val="0"/>
            <c:spPr>
              <a:solidFill>
                <a:schemeClr val="accent2">
                  <a:lumMod val="80000"/>
                </a:schemeClr>
              </a:solidFill>
              <a:ln>
                <a:noFill/>
              </a:ln>
              <a:effectLst/>
            </c:spPr>
            <c:extLst>
              <c:ext xmlns:c16="http://schemas.microsoft.com/office/drawing/2014/chart" uri="{C3380CC4-5D6E-409C-BE32-E72D297353CC}">
                <c16:uniqueId val="{00000013-001B-4B4B-8C07-D7E8851F61A9}"/>
              </c:ext>
            </c:extLst>
          </c:dPt>
          <c:dPt>
            <c:idx val="10"/>
            <c:bubble3D val="0"/>
            <c:spPr>
              <a:solidFill>
                <a:schemeClr val="accent4">
                  <a:lumMod val="80000"/>
                </a:schemeClr>
              </a:solidFill>
              <a:ln>
                <a:noFill/>
              </a:ln>
              <a:effectLst/>
            </c:spPr>
            <c:extLst>
              <c:ext xmlns:c16="http://schemas.microsoft.com/office/drawing/2014/chart" uri="{C3380CC4-5D6E-409C-BE32-E72D297353CC}">
                <c16:uniqueId val="{00000015-001B-4B4B-8C07-D7E8851F61A9}"/>
              </c:ext>
            </c:extLst>
          </c:dPt>
          <c:dPt>
            <c:idx val="11"/>
            <c:bubble3D val="0"/>
            <c:spPr>
              <a:solidFill>
                <a:schemeClr val="accent6">
                  <a:lumMod val="80000"/>
                </a:schemeClr>
              </a:solidFill>
              <a:ln>
                <a:noFill/>
              </a:ln>
              <a:effectLst/>
            </c:spPr>
            <c:extLst>
              <c:ext xmlns:c16="http://schemas.microsoft.com/office/drawing/2014/chart" uri="{C3380CC4-5D6E-409C-BE32-E72D297353CC}">
                <c16:uniqueId val="{00000017-001B-4B4B-8C07-D7E8851F61A9}"/>
              </c:ext>
            </c:extLst>
          </c:dPt>
          <c:dPt>
            <c:idx val="12"/>
            <c:bubble3D val="0"/>
            <c:spPr>
              <a:solidFill>
                <a:schemeClr val="accent2">
                  <a:lumMod val="60000"/>
                  <a:lumOff val="40000"/>
                </a:schemeClr>
              </a:solidFill>
              <a:ln>
                <a:noFill/>
              </a:ln>
              <a:effectLst/>
            </c:spPr>
            <c:extLst>
              <c:ext xmlns:c16="http://schemas.microsoft.com/office/drawing/2014/chart" uri="{C3380CC4-5D6E-409C-BE32-E72D297353CC}">
                <c16:uniqueId val="{00000019-001B-4B4B-8C07-D7E8851F61A9}"/>
              </c:ext>
            </c:extLst>
          </c:dPt>
          <c:dPt>
            <c:idx val="13"/>
            <c:bubble3D val="0"/>
            <c:spPr>
              <a:solidFill>
                <a:schemeClr val="accent4">
                  <a:lumMod val="60000"/>
                  <a:lumOff val="40000"/>
                </a:schemeClr>
              </a:solidFill>
              <a:ln>
                <a:noFill/>
              </a:ln>
              <a:effectLst/>
            </c:spPr>
            <c:extLst>
              <c:ext xmlns:c16="http://schemas.microsoft.com/office/drawing/2014/chart" uri="{C3380CC4-5D6E-409C-BE32-E72D297353CC}">
                <c16:uniqueId val="{0000001B-001B-4B4B-8C07-D7E8851F61A9}"/>
              </c:ext>
            </c:extLst>
          </c:dPt>
          <c:dPt>
            <c:idx val="14"/>
            <c:bubble3D val="0"/>
            <c:spPr>
              <a:solidFill>
                <a:schemeClr val="accent6">
                  <a:lumMod val="60000"/>
                  <a:lumOff val="40000"/>
                </a:schemeClr>
              </a:solidFill>
              <a:ln>
                <a:noFill/>
              </a:ln>
              <a:effectLst/>
            </c:spPr>
            <c:extLst>
              <c:ext xmlns:c16="http://schemas.microsoft.com/office/drawing/2014/chart" uri="{C3380CC4-5D6E-409C-BE32-E72D297353CC}">
                <c16:uniqueId val="{0000001D-001B-4B4B-8C07-D7E8851F61A9}"/>
              </c:ext>
            </c:extLst>
          </c:dPt>
          <c:dPt>
            <c:idx val="15"/>
            <c:bubble3D val="0"/>
            <c:spPr>
              <a:solidFill>
                <a:schemeClr val="accent2">
                  <a:lumMod val="50000"/>
                </a:schemeClr>
              </a:solidFill>
              <a:ln>
                <a:noFill/>
              </a:ln>
              <a:effectLst/>
            </c:spPr>
            <c:extLst>
              <c:ext xmlns:c16="http://schemas.microsoft.com/office/drawing/2014/chart" uri="{C3380CC4-5D6E-409C-BE32-E72D297353CC}">
                <c16:uniqueId val="{0000001F-001B-4B4B-8C07-D7E8851F61A9}"/>
              </c:ext>
            </c:extLst>
          </c:dPt>
          <c:dPt>
            <c:idx val="16"/>
            <c:bubble3D val="0"/>
            <c:spPr>
              <a:solidFill>
                <a:schemeClr val="accent4">
                  <a:lumMod val="50000"/>
                </a:schemeClr>
              </a:solidFill>
              <a:ln>
                <a:noFill/>
              </a:ln>
              <a:effectLst/>
            </c:spPr>
            <c:extLst>
              <c:ext xmlns:c16="http://schemas.microsoft.com/office/drawing/2014/chart" uri="{C3380CC4-5D6E-409C-BE32-E72D297353CC}">
                <c16:uniqueId val="{00000021-001B-4B4B-8C07-D7E8851F61A9}"/>
              </c:ext>
            </c:extLst>
          </c:dPt>
          <c:dPt>
            <c:idx val="17"/>
            <c:bubble3D val="0"/>
            <c:spPr>
              <a:solidFill>
                <a:schemeClr val="accent6">
                  <a:lumMod val="50000"/>
                </a:schemeClr>
              </a:solidFill>
              <a:ln>
                <a:noFill/>
              </a:ln>
              <a:effectLst/>
            </c:spPr>
            <c:extLst>
              <c:ext xmlns:c16="http://schemas.microsoft.com/office/drawing/2014/chart" uri="{C3380CC4-5D6E-409C-BE32-E72D297353CC}">
                <c16:uniqueId val="{00000023-001B-4B4B-8C07-D7E8851F61A9}"/>
              </c:ext>
            </c:extLst>
          </c:dPt>
          <c:dPt>
            <c:idx val="18"/>
            <c:bubble3D val="0"/>
            <c:spPr>
              <a:solidFill>
                <a:schemeClr val="accent2">
                  <a:lumMod val="70000"/>
                  <a:lumOff val="30000"/>
                </a:schemeClr>
              </a:solidFill>
              <a:ln>
                <a:noFill/>
              </a:ln>
              <a:effectLst/>
            </c:spPr>
            <c:extLst>
              <c:ext xmlns:c16="http://schemas.microsoft.com/office/drawing/2014/chart" uri="{C3380CC4-5D6E-409C-BE32-E72D297353CC}">
                <c16:uniqueId val="{00000025-001B-4B4B-8C07-D7E8851F61A9}"/>
              </c:ext>
            </c:extLst>
          </c:dPt>
          <c:dPt>
            <c:idx val="19"/>
            <c:bubble3D val="0"/>
            <c:spPr>
              <a:solidFill>
                <a:schemeClr val="accent4">
                  <a:lumMod val="70000"/>
                  <a:lumOff val="30000"/>
                </a:schemeClr>
              </a:solidFill>
              <a:ln>
                <a:noFill/>
              </a:ln>
              <a:effectLst/>
            </c:spPr>
            <c:extLst>
              <c:ext xmlns:c16="http://schemas.microsoft.com/office/drawing/2014/chart" uri="{C3380CC4-5D6E-409C-BE32-E72D297353CC}">
                <c16:uniqueId val="{00000027-001B-4B4B-8C07-D7E8851F61A9}"/>
              </c:ext>
            </c:extLst>
          </c:dPt>
          <c:dPt>
            <c:idx val="20"/>
            <c:bubble3D val="0"/>
            <c:spPr>
              <a:solidFill>
                <a:schemeClr val="accent6">
                  <a:lumMod val="70000"/>
                  <a:lumOff val="30000"/>
                </a:schemeClr>
              </a:solidFill>
              <a:ln>
                <a:noFill/>
              </a:ln>
              <a:effectLst/>
            </c:spPr>
            <c:extLst>
              <c:ext xmlns:c16="http://schemas.microsoft.com/office/drawing/2014/chart" uri="{C3380CC4-5D6E-409C-BE32-E72D297353CC}">
                <c16:uniqueId val="{00000029-001B-4B4B-8C07-D7E8851F61A9}"/>
              </c:ext>
            </c:extLst>
          </c:dPt>
          <c:dPt>
            <c:idx val="21"/>
            <c:bubble3D val="0"/>
            <c:spPr>
              <a:solidFill>
                <a:schemeClr val="accent2">
                  <a:lumMod val="70000"/>
                </a:schemeClr>
              </a:solidFill>
              <a:ln>
                <a:noFill/>
              </a:ln>
              <a:effectLst/>
            </c:spPr>
            <c:extLst>
              <c:ext xmlns:c16="http://schemas.microsoft.com/office/drawing/2014/chart" uri="{C3380CC4-5D6E-409C-BE32-E72D297353CC}">
                <c16:uniqueId val="{0000002B-001B-4B4B-8C07-D7E8851F61A9}"/>
              </c:ext>
            </c:extLst>
          </c:dPt>
          <c:dPt>
            <c:idx val="22"/>
            <c:bubble3D val="0"/>
            <c:spPr>
              <a:solidFill>
                <a:schemeClr val="accent4">
                  <a:lumMod val="70000"/>
                </a:schemeClr>
              </a:solidFill>
              <a:ln>
                <a:noFill/>
              </a:ln>
              <a:effectLst/>
            </c:spPr>
            <c:extLst>
              <c:ext xmlns:c16="http://schemas.microsoft.com/office/drawing/2014/chart" uri="{C3380CC4-5D6E-409C-BE32-E72D297353CC}">
                <c16:uniqueId val="{0000002D-001B-4B4B-8C07-D7E8851F61A9}"/>
              </c:ext>
            </c:extLst>
          </c:dPt>
          <c:dLbls>
            <c:dLbl>
              <c:idx val="0"/>
              <c:tx>
                <c:rich>
                  <a:bodyPr/>
                  <a:lstStyle/>
                  <a:p>
                    <a:r>
                      <a:rPr lang="en-US"/>
                      <a:t>Nigeria
 40,000 
65%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01B-4B4B-8C07-D7E8851F61A9}"/>
                </c:ext>
              </c:extLst>
            </c:dLbl>
            <c:dLbl>
              <c:idx val="1"/>
              <c:tx>
                <c:rich>
                  <a:bodyPr/>
                  <a:lstStyle/>
                  <a:p>
                    <a:r>
                      <a:rPr lang="en-US"/>
                      <a:t>Cameroon
 5,900 
10%</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01B-4B4B-8C07-D7E8851F61A9}"/>
                </c:ext>
              </c:extLst>
            </c:dLbl>
            <c:dLbl>
              <c:idx val="2"/>
              <c:tx>
                <c:rich>
                  <a:bodyPr/>
                  <a:lstStyle/>
                  <a:p>
                    <a:r>
                      <a:rPr lang="en-US"/>
                      <a:t>Ghana
 2,200 
4%</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01B-4B4B-8C07-D7E8851F61A9}"/>
                </c:ext>
              </c:extLst>
            </c:dLbl>
            <c:dLbl>
              <c:idx val="3"/>
              <c:tx>
                <c:rich>
                  <a:bodyPr/>
                  <a:lstStyle/>
                  <a:p>
                    <a:r>
                      <a:rPr lang="en-US"/>
                      <a:t>Democratic Republic of the Congo
 2,100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01B-4B4B-8C07-D7E8851F61A9}"/>
                </c:ext>
              </c:extLst>
            </c:dLbl>
            <c:dLbl>
              <c:idx val="4"/>
              <c:tx>
                <c:rich>
                  <a:bodyPr/>
                  <a:lstStyle/>
                  <a:p>
                    <a:r>
                      <a:rPr lang="en-US"/>
                      <a:t>Cote dIvoire
 1,500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01B-4B4B-8C07-D7E8851F61A9}"/>
                </c:ext>
              </c:extLst>
            </c:dLbl>
            <c:dLbl>
              <c:idx val="5"/>
              <c:tx>
                <c:rich>
                  <a:bodyPr/>
                  <a:lstStyle/>
                  <a:p>
                    <a:r>
                      <a:rPr lang="en-US"/>
                      <a:t>Guinea
 1,400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01B-4B4B-8C07-D7E8851F61A9}"/>
                </c:ext>
              </c:extLst>
            </c:dLbl>
            <c:dLbl>
              <c:idx val="6"/>
              <c:tx>
                <c:rich>
                  <a:bodyPr/>
                  <a:lstStyle/>
                  <a:p>
                    <a:r>
                      <a:rPr lang="en-US"/>
                      <a:t>Sierra Leone
 1,300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01B-4B4B-8C07-D7E8851F61A9}"/>
                </c:ext>
              </c:extLst>
            </c:dLbl>
            <c:dLbl>
              <c:idx val="7"/>
              <c:tx>
                <c:rich>
                  <a:bodyPr/>
                  <a:lstStyle/>
                  <a:p>
                    <a:r>
                      <a:rPr lang="en-US"/>
                      <a:t>Mali
 1,200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001B-4B4B-8C07-D7E8851F61A9}"/>
                </c:ext>
              </c:extLst>
            </c:dLbl>
            <c:dLbl>
              <c:idx val="8"/>
              <c:tx>
                <c:rich>
                  <a:bodyPr/>
                  <a:lstStyle/>
                  <a:p>
                    <a:r>
                      <a:rPr lang="en-US"/>
                      <a:t>Burkina Faso
 &lt;1,000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01B-4B4B-8C07-D7E8851F61A9}"/>
                </c:ext>
              </c:extLst>
            </c:dLbl>
            <c:dLbl>
              <c:idx val="9"/>
              <c:tx>
                <c:rich>
                  <a:bodyPr/>
                  <a:lstStyle/>
                  <a:p>
                    <a:r>
                      <a:rPr lang="en-US"/>
                      <a:t>Central African Republic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001B-4B4B-8C07-D7E8851F61A9}"/>
                </c:ext>
              </c:extLst>
            </c:dLbl>
            <c:dLbl>
              <c:idx val="10"/>
              <c:tx>
                <c:rich>
                  <a:bodyPr/>
                  <a:lstStyle/>
                  <a:p>
                    <a:r>
                      <a:rPr lang="en-US"/>
                      <a:t>Liberia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01B-4B4B-8C07-D7E8851F61A9}"/>
                </c:ext>
              </c:extLst>
            </c:dLbl>
            <c:dLbl>
              <c:idx val="11"/>
              <c:tx>
                <c:rich>
                  <a:bodyPr/>
                  <a:lstStyle/>
                  <a:p>
                    <a:r>
                      <a:rPr lang="en-US"/>
                      <a:t>Congo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001B-4B4B-8C07-D7E8851F61A9}"/>
                </c:ext>
              </c:extLst>
            </c:dLbl>
            <c:dLbl>
              <c:idx val="12"/>
              <c:tx>
                <c:rich>
                  <a:bodyPr/>
                  <a:lstStyle/>
                  <a:p>
                    <a:r>
                      <a:rPr lang="en-US"/>
                      <a:t>Benin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001B-4B4B-8C07-D7E8851F61A9}"/>
                </c:ext>
              </c:extLst>
            </c:dLbl>
            <c:dLbl>
              <c:idx val="13"/>
              <c:tx>
                <c:rich>
                  <a:bodyPr/>
                  <a:lstStyle/>
                  <a:p>
                    <a:r>
                      <a:rPr lang="en-US"/>
                      <a:t>Chad
 &lt;1,000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B-001B-4B4B-8C07-D7E8851F61A9}"/>
                </c:ext>
              </c:extLst>
            </c:dLbl>
            <c:dLbl>
              <c:idx val="14"/>
              <c:layout>
                <c:manualLayout>
                  <c:x val="0.26017683787678098"/>
                  <c:y val="-4.0384179727004602E-2"/>
                </c:manualLayout>
              </c:layout>
              <c:tx>
                <c:rich>
                  <a:bodyPr/>
                  <a:lstStyle/>
                  <a:p>
                    <a:r>
                      <a:rPr lang="en-US"/>
                      <a:t>Countries with less than 500 new infections
 1,700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D-001B-4B4B-8C07-D7E8851F61A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'32 New Infections_15-19_Country'!$A$39:$A$53</c:f>
              <c:strCache>
                <c:ptCount val="15"/>
                <c:pt idx="0">
                  <c:v>Nigeria</c:v>
                </c:pt>
                <c:pt idx="1">
                  <c:v>Cameroon</c:v>
                </c:pt>
                <c:pt idx="2">
                  <c:v>Ghana</c:v>
                </c:pt>
                <c:pt idx="3">
                  <c:v>Democratic Republic of the Congo</c:v>
                </c:pt>
                <c:pt idx="4">
                  <c:v>Côte d’Ivoire</c:v>
                </c:pt>
                <c:pt idx="5">
                  <c:v>Guinea</c:v>
                </c:pt>
                <c:pt idx="6">
                  <c:v>Sierra Leone</c:v>
                </c:pt>
                <c:pt idx="7">
                  <c:v>Mali</c:v>
                </c:pt>
                <c:pt idx="8">
                  <c:v>Burkina Faso</c:v>
                </c:pt>
                <c:pt idx="9">
                  <c:v>Central African Republic</c:v>
                </c:pt>
                <c:pt idx="10">
                  <c:v>Liberia</c:v>
                </c:pt>
                <c:pt idx="11">
                  <c:v>Congo</c:v>
                </c:pt>
                <c:pt idx="12">
                  <c:v>Benin</c:v>
                </c:pt>
                <c:pt idx="13">
                  <c:v>Chad</c:v>
                </c:pt>
                <c:pt idx="14">
                  <c:v>Countries with less than 500 new infections</c:v>
                </c:pt>
              </c:strCache>
            </c:strRef>
          </c:cat>
          <c:val>
            <c:numRef>
              <c:f>'32 New Infections_15-19_Country'!$B$39:$B$53</c:f>
              <c:numCache>
                <c:formatCode>_(* #,##0_);_(* \(#,##0\);_(* "-"??_);_(@_)</c:formatCode>
                <c:ptCount val="15"/>
                <c:pt idx="0">
                  <c:v>40298.473389999999</c:v>
                </c:pt>
                <c:pt idx="1">
                  <c:v>5948.0993900000003</c:v>
                </c:pt>
                <c:pt idx="2">
                  <c:v>2201.90571</c:v>
                </c:pt>
                <c:pt idx="3">
                  <c:v>2059.20111</c:v>
                </c:pt>
                <c:pt idx="4">
                  <c:v>1519.4687100000001</c:v>
                </c:pt>
                <c:pt idx="5">
                  <c:v>1426.82132</c:v>
                </c:pt>
                <c:pt idx="6">
                  <c:v>1347.8285800000001</c:v>
                </c:pt>
                <c:pt idx="7">
                  <c:v>1194.10373</c:v>
                </c:pt>
                <c:pt idx="8">
                  <c:v>927.07261000000005</c:v>
                </c:pt>
                <c:pt idx="9">
                  <c:v>810.94623000000001</c:v>
                </c:pt>
                <c:pt idx="10">
                  <c:v>717.0711</c:v>
                </c:pt>
                <c:pt idx="11">
                  <c:v>659.48617999999999</c:v>
                </c:pt>
                <c:pt idx="12">
                  <c:v>654.58807000000002</c:v>
                </c:pt>
                <c:pt idx="13">
                  <c:v>588.65759000000003</c:v>
                </c:pt>
                <c:pt idx="14">
                  <c:v>1715.54378</c:v>
                </c:pt>
              </c:numCache>
            </c:numRef>
          </c:val>
          <c:extLst>
            <c:ext xmlns:c16="http://schemas.microsoft.com/office/drawing/2014/chart" uri="{C3380CC4-5D6E-409C-BE32-E72D297353CC}">
              <c16:uniqueId val="{0000002E-001B-4B4B-8C07-D7E8851F61A9}"/>
            </c:ext>
          </c:extLst>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change in new infections</a:t>
            </a:r>
            <a:r>
              <a:rPr lang="en-US" baseline="0"/>
              <a:t> among adolescents (15-19), West and Central Africa, 2010-2016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'33 Infection reduction_15-19 '!$D$30</c:f>
              <c:strCache>
                <c:ptCount val="1"/>
                <c:pt idx="0">
                  <c:v>% change</c:v>
                </c:pt>
              </c:strCache>
            </c:strRef>
          </c:tx>
          <c:spPr>
            <a:solidFill>
              <a:srgbClr val="70AD47"/>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A05A-497E-96D0-64DF6E899E20}"/>
              </c:ext>
            </c:extLst>
          </c:dPt>
          <c:dPt>
            <c:idx val="1"/>
            <c:invertIfNegative val="0"/>
            <c:bubble3D val="0"/>
            <c:spPr>
              <a:solidFill>
                <a:srgbClr val="FF0000"/>
              </a:solidFill>
              <a:ln>
                <a:noFill/>
              </a:ln>
              <a:effectLst/>
            </c:spPr>
            <c:extLst>
              <c:ext xmlns:c16="http://schemas.microsoft.com/office/drawing/2014/chart" uri="{C3380CC4-5D6E-409C-BE32-E72D297353CC}">
                <c16:uniqueId val="{00000003-A05A-497E-96D0-64DF6E899E20}"/>
              </c:ext>
            </c:extLst>
          </c:dPt>
          <c:dPt>
            <c:idx val="2"/>
            <c:invertIfNegative val="0"/>
            <c:bubble3D val="0"/>
            <c:spPr>
              <a:solidFill>
                <a:srgbClr val="FF0000"/>
              </a:solidFill>
              <a:ln>
                <a:noFill/>
              </a:ln>
              <a:effectLst/>
            </c:spPr>
            <c:extLst>
              <c:ext xmlns:c16="http://schemas.microsoft.com/office/drawing/2014/chart" uri="{C3380CC4-5D6E-409C-BE32-E72D297353CC}">
                <c16:uniqueId val="{00000005-A05A-497E-96D0-64DF6E899E20}"/>
              </c:ext>
            </c:extLst>
          </c:dPt>
          <c:dPt>
            <c:idx val="3"/>
            <c:invertIfNegative val="0"/>
            <c:bubble3D val="0"/>
            <c:spPr>
              <a:solidFill>
                <a:srgbClr val="FF0000"/>
              </a:solidFill>
              <a:ln>
                <a:noFill/>
              </a:ln>
              <a:effectLst/>
            </c:spPr>
            <c:extLst>
              <c:ext xmlns:c16="http://schemas.microsoft.com/office/drawing/2014/chart" uri="{C3380CC4-5D6E-409C-BE32-E72D297353CC}">
                <c16:uniqueId val="{00000007-A05A-497E-96D0-64DF6E899E20}"/>
              </c:ext>
            </c:extLst>
          </c:dPt>
          <c:dPt>
            <c:idx val="4"/>
            <c:invertIfNegative val="0"/>
            <c:bubble3D val="0"/>
            <c:spPr>
              <a:solidFill>
                <a:srgbClr val="FF0000"/>
              </a:solidFill>
              <a:ln>
                <a:noFill/>
              </a:ln>
              <a:effectLst/>
            </c:spPr>
            <c:extLst>
              <c:ext xmlns:c16="http://schemas.microsoft.com/office/drawing/2014/chart" uri="{C3380CC4-5D6E-409C-BE32-E72D297353CC}">
                <c16:uniqueId val="{00000009-A05A-497E-96D0-64DF6E899E20}"/>
              </c:ext>
            </c:extLst>
          </c:dPt>
          <c:dPt>
            <c:idx val="5"/>
            <c:invertIfNegative val="0"/>
            <c:bubble3D val="0"/>
            <c:spPr>
              <a:solidFill>
                <a:srgbClr val="FF0000"/>
              </a:solidFill>
              <a:ln>
                <a:noFill/>
              </a:ln>
              <a:effectLst/>
            </c:spPr>
            <c:extLst>
              <c:ext xmlns:c16="http://schemas.microsoft.com/office/drawing/2014/chart" uri="{C3380CC4-5D6E-409C-BE32-E72D297353CC}">
                <c16:uniqueId val="{0000000B-A05A-497E-96D0-64DF6E899E20}"/>
              </c:ext>
            </c:extLst>
          </c:dPt>
          <c:dPt>
            <c:idx val="6"/>
            <c:invertIfNegative val="0"/>
            <c:bubble3D val="0"/>
            <c:spPr>
              <a:solidFill>
                <a:srgbClr val="FF0000"/>
              </a:solidFill>
              <a:ln>
                <a:noFill/>
              </a:ln>
              <a:effectLst/>
            </c:spPr>
            <c:extLst>
              <c:ext xmlns:c16="http://schemas.microsoft.com/office/drawing/2014/chart" uri="{C3380CC4-5D6E-409C-BE32-E72D297353CC}">
                <c16:uniqueId val="{0000000D-A05A-497E-96D0-64DF6E899E20}"/>
              </c:ext>
            </c:extLst>
          </c:dPt>
          <c:dPt>
            <c:idx val="8"/>
            <c:invertIfNegative val="0"/>
            <c:bubble3D val="0"/>
            <c:spPr>
              <a:solidFill>
                <a:schemeClr val="accent2"/>
              </a:solidFill>
              <a:ln>
                <a:noFill/>
              </a:ln>
              <a:effectLst/>
            </c:spPr>
            <c:extLst>
              <c:ext xmlns:c16="http://schemas.microsoft.com/office/drawing/2014/chart" uri="{C3380CC4-5D6E-409C-BE32-E72D297353CC}">
                <c16:uniqueId val="{0000000F-A05A-497E-96D0-64DF6E899E20}"/>
              </c:ext>
            </c:extLst>
          </c:dPt>
          <c:dPt>
            <c:idx val="9"/>
            <c:invertIfNegative val="0"/>
            <c:bubble3D val="0"/>
            <c:spPr>
              <a:solidFill>
                <a:schemeClr val="accent2"/>
              </a:solidFill>
              <a:ln>
                <a:noFill/>
              </a:ln>
              <a:effectLst/>
            </c:spPr>
            <c:extLst>
              <c:ext xmlns:c16="http://schemas.microsoft.com/office/drawing/2014/chart" uri="{C3380CC4-5D6E-409C-BE32-E72D297353CC}">
                <c16:uniqueId val="{00000011-A05A-497E-96D0-64DF6E899E20}"/>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13-A05A-497E-96D0-64DF6E899E20}"/>
              </c:ext>
            </c:extLst>
          </c:dPt>
          <c:dPt>
            <c:idx val="11"/>
            <c:invertIfNegative val="0"/>
            <c:bubble3D val="0"/>
            <c:spPr>
              <a:solidFill>
                <a:srgbClr val="ED7D31"/>
              </a:solidFill>
              <a:ln>
                <a:noFill/>
              </a:ln>
              <a:effectLst/>
            </c:spPr>
            <c:extLst>
              <c:ext xmlns:c16="http://schemas.microsoft.com/office/drawing/2014/chart" uri="{C3380CC4-5D6E-409C-BE32-E72D297353CC}">
                <c16:uniqueId val="{00000015-A05A-497E-96D0-64DF6E899E20}"/>
              </c:ext>
            </c:extLst>
          </c:dPt>
          <c:dPt>
            <c:idx val="12"/>
            <c:invertIfNegative val="0"/>
            <c:bubble3D val="0"/>
            <c:spPr>
              <a:solidFill>
                <a:srgbClr val="FFC000"/>
              </a:solidFill>
              <a:ln>
                <a:noFill/>
              </a:ln>
              <a:effectLst/>
            </c:spPr>
            <c:extLst>
              <c:ext xmlns:c16="http://schemas.microsoft.com/office/drawing/2014/chart" uri="{C3380CC4-5D6E-409C-BE32-E72D297353CC}">
                <c16:uniqueId val="{00000017-A05A-497E-96D0-64DF6E899E20}"/>
              </c:ext>
            </c:extLst>
          </c:dPt>
          <c:dPt>
            <c:idx val="13"/>
            <c:invertIfNegative val="0"/>
            <c:bubble3D val="0"/>
            <c:spPr>
              <a:solidFill>
                <a:schemeClr val="accent4"/>
              </a:solidFill>
              <a:ln>
                <a:noFill/>
              </a:ln>
              <a:effectLst/>
            </c:spPr>
            <c:extLst>
              <c:ext xmlns:c16="http://schemas.microsoft.com/office/drawing/2014/chart" uri="{C3380CC4-5D6E-409C-BE32-E72D297353CC}">
                <c16:uniqueId val="{00000019-A05A-497E-96D0-64DF6E899E20}"/>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B-A05A-497E-96D0-64DF6E899E20}"/>
              </c:ext>
            </c:extLst>
          </c:dPt>
          <c:dPt>
            <c:idx val="16"/>
            <c:invertIfNegative val="0"/>
            <c:bubble3D val="0"/>
            <c:spPr>
              <a:solidFill>
                <a:schemeClr val="accent6"/>
              </a:solidFill>
              <a:ln>
                <a:noFill/>
              </a:ln>
              <a:effectLst/>
            </c:spPr>
            <c:extLst>
              <c:ext xmlns:c16="http://schemas.microsoft.com/office/drawing/2014/chart" uri="{C3380CC4-5D6E-409C-BE32-E72D297353CC}">
                <c16:uniqueId val="{0000001D-A05A-497E-96D0-64DF6E899E2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 Infection reduction_15-19 '!$A$31:$A$47</c:f>
              <c:strCache>
                <c:ptCount val="17"/>
                <c:pt idx="0">
                  <c:v>Ghana</c:v>
                </c:pt>
                <c:pt idx="1">
                  <c:v>Liberia</c:v>
                </c:pt>
                <c:pt idx="2">
                  <c:v>Congo</c:v>
                </c:pt>
                <c:pt idx="3">
                  <c:v>Burkina Faso</c:v>
                </c:pt>
                <c:pt idx="4">
                  <c:v>Benin</c:v>
                </c:pt>
                <c:pt idx="5">
                  <c:v>Central African Republic</c:v>
                </c:pt>
                <c:pt idx="6">
                  <c:v>Nigeria</c:v>
                </c:pt>
                <c:pt idx="7">
                  <c:v>Togo</c:v>
                </c:pt>
                <c:pt idx="8">
                  <c:v>Niger</c:v>
                </c:pt>
                <c:pt idx="9">
                  <c:v>Guinea</c:v>
                </c:pt>
                <c:pt idx="10">
                  <c:v>Mali</c:v>
                </c:pt>
                <c:pt idx="11">
                  <c:v>Cameroon</c:v>
                </c:pt>
                <c:pt idx="12">
                  <c:v>Equatorial Guinea</c:v>
                </c:pt>
                <c:pt idx="13">
                  <c:v>Chad</c:v>
                </c:pt>
                <c:pt idx="14">
                  <c:v>Gambia</c:v>
                </c:pt>
                <c:pt idx="15">
                  <c:v>Cote dIvoire</c:v>
                </c:pt>
                <c:pt idx="16">
                  <c:v>Democratic Republic of the Congo</c:v>
                </c:pt>
              </c:strCache>
            </c:strRef>
          </c:cat>
          <c:val>
            <c:numRef>
              <c:f>'33 Infection reduction_15-19 '!$D$31:$D$47</c:f>
              <c:numCache>
                <c:formatCode>0%</c:formatCode>
                <c:ptCount val="17"/>
                <c:pt idx="0">
                  <c:v>0.41996326458348915</c:v>
                </c:pt>
                <c:pt idx="1">
                  <c:v>0.4052562857867561</c:v>
                </c:pt>
                <c:pt idx="2">
                  <c:v>0.22458320126312037</c:v>
                </c:pt>
                <c:pt idx="3">
                  <c:v>0.14528194138819639</c:v>
                </c:pt>
                <c:pt idx="4">
                  <c:v>4.434706139216589E-2</c:v>
                </c:pt>
                <c:pt idx="5">
                  <c:v>2.9057419881743218E-2</c:v>
                </c:pt>
                <c:pt idx="6">
                  <c:v>2.7023432474152051E-2</c:v>
                </c:pt>
                <c:pt idx="7">
                  <c:v>2.8000388360998815E-3</c:v>
                </c:pt>
                <c:pt idx="8">
                  <c:v>-6.4644380062860315E-2</c:v>
                </c:pt>
                <c:pt idx="9">
                  <c:v>-7.6578107701367776E-2</c:v>
                </c:pt>
                <c:pt idx="10">
                  <c:v>-7.8476918261103867E-2</c:v>
                </c:pt>
                <c:pt idx="11">
                  <c:v>-9.1910410055948813E-2</c:v>
                </c:pt>
                <c:pt idx="12">
                  <c:v>-0.12210428435020214</c:v>
                </c:pt>
                <c:pt idx="13">
                  <c:v>-0.12783393828563469</c:v>
                </c:pt>
                <c:pt idx="14">
                  <c:v>-0.22357979240211556</c:v>
                </c:pt>
                <c:pt idx="15">
                  <c:v>-0.23059235198011116</c:v>
                </c:pt>
                <c:pt idx="16">
                  <c:v>-0.23305479963522754</c:v>
                </c:pt>
              </c:numCache>
            </c:numRef>
          </c:val>
          <c:extLst>
            <c:ext xmlns:c16="http://schemas.microsoft.com/office/drawing/2014/chart" uri="{C3380CC4-5D6E-409C-BE32-E72D297353CC}">
              <c16:uniqueId val="{0000001E-A05A-497E-96D0-64DF6E899E20}"/>
            </c:ext>
          </c:extLst>
        </c:ser>
        <c:dLbls>
          <c:dLblPos val="outEnd"/>
          <c:showLegendKey val="0"/>
          <c:showVal val="1"/>
          <c:showCatName val="0"/>
          <c:showSerName val="0"/>
          <c:showPercent val="0"/>
          <c:showBubbleSize val="0"/>
        </c:dLbls>
        <c:gapWidth val="50"/>
        <c:axId val="444205808"/>
        <c:axId val="444206200"/>
      </c:barChart>
      <c:catAx>
        <c:axId val="4442058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206200"/>
        <c:crosses val="autoZero"/>
        <c:auto val="1"/>
        <c:lblAlgn val="ctr"/>
        <c:lblOffset val="100"/>
        <c:noMultiLvlLbl val="0"/>
      </c:catAx>
      <c:valAx>
        <c:axId val="444206200"/>
        <c:scaling>
          <c:orientation val="minMax"/>
          <c:max val="0.5"/>
          <c:min val="-0.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205808"/>
        <c:crosses val="autoZero"/>
        <c:crossBetween val="between"/>
      </c:valAx>
      <c:spPr>
        <a:pattFill prst="ltDnDiag">
          <a:fgClr>
            <a:schemeClr val="tx2">
              <a:lumMod val="40000"/>
              <a:lumOff val="60000"/>
            </a:schemeClr>
          </a:fgClr>
          <a:bgClr>
            <a:schemeClr val="accent1">
              <a:lumMod val="20000"/>
              <a:lumOff val="80000"/>
            </a:schemeClr>
          </a:bgClr>
        </a:pattFill>
        <a:ln>
          <a:noFill/>
        </a:ln>
        <a:effectLst/>
      </c:spPr>
    </c:plotArea>
    <c:plotVisOnly val="0"/>
    <c:dispBlanksAs val="gap"/>
    <c:showDLblsOverMax val="0"/>
  </c:chart>
  <c:spPr>
    <a:solidFill>
      <a:schemeClr val="bg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Global, 2000–2014 </a:t>
            </a:r>
          </a:p>
        </c:rich>
      </c:tx>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trend_ados'!$B$37</c:f>
              <c:strCache>
                <c:ptCount val="1"/>
                <c:pt idx="0">
                  <c:v>Children aged 0-14</c:v>
                </c:pt>
              </c:strCache>
            </c:strRef>
          </c:tx>
          <c:spPr>
            <a:ln w="22225" cap="rnd">
              <a:solidFill>
                <a:schemeClr val="accent1"/>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trend_ados'!$B$38:$B$52</c:f>
              <c:numCache>
                <c:formatCode>General</c:formatCode>
                <c:ptCount val="15"/>
                <c:pt idx="0">
                  <c:v>523340</c:v>
                </c:pt>
                <c:pt idx="1">
                  <c:v>529672</c:v>
                </c:pt>
                <c:pt idx="2">
                  <c:v>530441</c:v>
                </c:pt>
                <c:pt idx="3">
                  <c:v>525859</c:v>
                </c:pt>
                <c:pt idx="4">
                  <c:v>515748</c:v>
                </c:pt>
                <c:pt idx="5">
                  <c:v>500985</c:v>
                </c:pt>
                <c:pt idx="6">
                  <c:v>487289</c:v>
                </c:pt>
                <c:pt idx="7">
                  <c:v>470007</c:v>
                </c:pt>
                <c:pt idx="8">
                  <c:v>449126</c:v>
                </c:pt>
                <c:pt idx="9">
                  <c:v>396920</c:v>
                </c:pt>
                <c:pt idx="10">
                  <c:v>357932</c:v>
                </c:pt>
                <c:pt idx="11">
                  <c:v>325922</c:v>
                </c:pt>
                <c:pt idx="12">
                  <c:v>275355</c:v>
                </c:pt>
                <c:pt idx="13">
                  <c:v>249775</c:v>
                </c:pt>
                <c:pt idx="14">
                  <c:v>218531</c:v>
                </c:pt>
              </c:numCache>
            </c:numRef>
          </c:val>
          <c:smooth val="0"/>
          <c:extLst>
            <c:ext xmlns:c16="http://schemas.microsoft.com/office/drawing/2014/chart" uri="{C3380CC4-5D6E-409C-BE32-E72D297353CC}">
              <c16:uniqueId val="{00000000-3AC6-4D74-8CA3-520B1A508A0B}"/>
            </c:ext>
          </c:extLst>
        </c:ser>
        <c:ser>
          <c:idx val="1"/>
          <c:order val="1"/>
          <c:tx>
            <c:strRef>
              <c:f>'New Infects trend_ados'!$C$37</c:f>
              <c:strCache>
                <c:ptCount val="1"/>
                <c:pt idx="0">
                  <c:v>Adolescents aged 15-19</c:v>
                </c:pt>
              </c:strCache>
            </c:strRef>
          </c:tx>
          <c:spPr>
            <a:ln w="22225" cap="rnd">
              <a:solidFill>
                <a:schemeClr val="accent2"/>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trend_ados'!$C$38:$C$52</c:f>
              <c:numCache>
                <c:formatCode>General</c:formatCode>
                <c:ptCount val="15"/>
                <c:pt idx="0">
                  <c:v>385769</c:v>
                </c:pt>
                <c:pt idx="1">
                  <c:v>365870</c:v>
                </c:pt>
                <c:pt idx="2">
                  <c:v>350496</c:v>
                </c:pt>
                <c:pt idx="3">
                  <c:v>336424</c:v>
                </c:pt>
                <c:pt idx="4">
                  <c:v>323621</c:v>
                </c:pt>
                <c:pt idx="5">
                  <c:v>312410</c:v>
                </c:pt>
                <c:pt idx="6">
                  <c:v>299003</c:v>
                </c:pt>
                <c:pt idx="7">
                  <c:v>286590</c:v>
                </c:pt>
                <c:pt idx="8">
                  <c:v>272077</c:v>
                </c:pt>
                <c:pt idx="9">
                  <c:v>263322</c:v>
                </c:pt>
                <c:pt idx="10">
                  <c:v>257441</c:v>
                </c:pt>
                <c:pt idx="11">
                  <c:v>247541</c:v>
                </c:pt>
                <c:pt idx="12">
                  <c:v>236777</c:v>
                </c:pt>
                <c:pt idx="13">
                  <c:v>229225</c:v>
                </c:pt>
                <c:pt idx="14">
                  <c:v>223527</c:v>
                </c:pt>
              </c:numCache>
            </c:numRef>
          </c:val>
          <c:smooth val="0"/>
          <c:extLst>
            <c:ext xmlns:c16="http://schemas.microsoft.com/office/drawing/2014/chart" uri="{C3380CC4-5D6E-409C-BE32-E72D297353CC}">
              <c16:uniqueId val="{00000001-3AC6-4D74-8CA3-520B1A508A0B}"/>
            </c:ext>
          </c:extLst>
        </c:ser>
        <c:ser>
          <c:idx val="2"/>
          <c:order val="2"/>
          <c:tx>
            <c:strRef>
              <c:f>'New Infects trend_ados'!$D$37</c:f>
              <c:strCache>
                <c:ptCount val="1"/>
                <c:pt idx="0">
                  <c:v>Young people aged 20-24</c:v>
                </c:pt>
              </c:strCache>
            </c:strRef>
          </c:tx>
          <c:spPr>
            <a:ln w="22225" cap="rnd">
              <a:solidFill>
                <a:schemeClr val="accent3"/>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trend_ados'!$D$38:$D$52</c:f>
              <c:numCache>
                <c:formatCode>General</c:formatCode>
                <c:ptCount val="15"/>
                <c:pt idx="0">
                  <c:v>590499</c:v>
                </c:pt>
                <c:pt idx="1">
                  <c:v>564947</c:v>
                </c:pt>
                <c:pt idx="2">
                  <c:v>546138</c:v>
                </c:pt>
                <c:pt idx="3">
                  <c:v>530782</c:v>
                </c:pt>
                <c:pt idx="4">
                  <c:v>515897</c:v>
                </c:pt>
                <c:pt idx="5">
                  <c:v>503119</c:v>
                </c:pt>
                <c:pt idx="6">
                  <c:v>488954</c:v>
                </c:pt>
                <c:pt idx="7">
                  <c:v>476249</c:v>
                </c:pt>
                <c:pt idx="8">
                  <c:v>460776</c:v>
                </c:pt>
                <c:pt idx="9">
                  <c:v>454142</c:v>
                </c:pt>
                <c:pt idx="10">
                  <c:v>449899</c:v>
                </c:pt>
                <c:pt idx="11">
                  <c:v>437118</c:v>
                </c:pt>
                <c:pt idx="12">
                  <c:v>420086</c:v>
                </c:pt>
                <c:pt idx="13">
                  <c:v>403710</c:v>
                </c:pt>
                <c:pt idx="14">
                  <c:v>391928</c:v>
                </c:pt>
              </c:numCache>
            </c:numRef>
          </c:val>
          <c:smooth val="0"/>
          <c:extLst>
            <c:ext xmlns:c16="http://schemas.microsoft.com/office/drawing/2014/chart" uri="{C3380CC4-5D6E-409C-BE32-E72D297353CC}">
              <c16:uniqueId val="{00000002-3AC6-4D74-8CA3-520B1A508A0B}"/>
            </c:ext>
          </c:extLst>
        </c:ser>
        <c:dLbls>
          <c:showLegendKey val="0"/>
          <c:showVal val="0"/>
          <c:showCatName val="0"/>
          <c:showSerName val="0"/>
          <c:showPercent val="0"/>
          <c:showBubbleSize val="0"/>
        </c:dLbls>
        <c:smooth val="0"/>
        <c:axId val="446758648"/>
        <c:axId val="446754336"/>
      </c:lineChart>
      <c:catAx>
        <c:axId val="44675864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46754336"/>
        <c:crosses val="autoZero"/>
        <c:auto val="1"/>
        <c:lblAlgn val="ctr"/>
        <c:lblOffset val="100"/>
        <c:noMultiLvlLbl val="0"/>
      </c:catAx>
      <c:valAx>
        <c:axId val="446754336"/>
        <c:scaling>
          <c:orientation val="minMax"/>
          <c:max val="60000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446758648"/>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5"/>
          <c:w val="0.91592068549848304"/>
          <c:h val="6.51026773324653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pregnant women living with HIV receiving effective antiretroviral medicines for PMTCT</a:t>
            </a:r>
            <a:r>
              <a:rPr lang="en-US" baseline="0"/>
              <a:t>, by African geograpahic region, 2010-2016</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'4.2 PMTCT_Covg_Africa'!$B$33</c:f>
              <c:strCache>
                <c:ptCount val="1"/>
                <c:pt idx="0">
                  <c:v>2010</c:v>
                </c:pt>
              </c:strCache>
            </c:strRef>
          </c:tx>
          <c:spPr>
            <a:solidFill>
              <a:schemeClr val="accent2">
                <a:tint val="48000"/>
              </a:schemeClr>
            </a:solidFill>
            <a:ln>
              <a:noFill/>
            </a:ln>
            <a:effectLst/>
          </c:spPr>
          <c:invertIfNegative val="0"/>
          <c:dLbls>
            <c:delete val="1"/>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PMTCT_Covg_Africa'!$B$34:$B$38</c:f>
              <c:numCache>
                <c:formatCode>0%</c:formatCode>
                <c:ptCount val="5"/>
                <c:pt idx="0">
                  <c:v>0.92060613856660944</c:v>
                </c:pt>
                <c:pt idx="1">
                  <c:v>0.42982432856523661</c:v>
                </c:pt>
                <c:pt idx="2">
                  <c:v>0.25957710062367984</c:v>
                </c:pt>
                <c:pt idx="3">
                  <c:v>0.20135828435735165</c:v>
                </c:pt>
                <c:pt idx="4">
                  <c:v>0.15051368790669398</c:v>
                </c:pt>
              </c:numCache>
            </c:numRef>
          </c:val>
          <c:extLst>
            <c:ext xmlns:c16="http://schemas.microsoft.com/office/drawing/2014/chart" uri="{C3380CC4-5D6E-409C-BE32-E72D297353CC}">
              <c16:uniqueId val="{00000000-4772-4B8C-BFB5-9FDDF8EB3C39}"/>
            </c:ext>
          </c:extLst>
        </c:ser>
        <c:ser>
          <c:idx val="1"/>
          <c:order val="1"/>
          <c:tx>
            <c:strRef>
              <c:f>'4.2 PMTCT_Covg_Africa'!$C$33</c:f>
              <c:strCache>
                <c:ptCount val="1"/>
                <c:pt idx="0">
                  <c:v>2011</c:v>
                </c:pt>
              </c:strCache>
            </c:strRef>
          </c:tx>
          <c:spPr>
            <a:solidFill>
              <a:schemeClr val="accent2">
                <a:tint val="65000"/>
              </a:schemeClr>
            </a:solidFill>
            <a:ln>
              <a:noFill/>
            </a:ln>
            <a:effectLst/>
          </c:spPr>
          <c:invertIfNegative val="0"/>
          <c:dLbls>
            <c:delete val="1"/>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PMTCT_Covg_Africa'!$C$34:$C$38</c:f>
              <c:numCache>
                <c:formatCode>0%</c:formatCode>
                <c:ptCount val="5"/>
                <c:pt idx="0">
                  <c:v>0.9048067388783031</c:v>
                </c:pt>
                <c:pt idx="1">
                  <c:v>0.60118164094429616</c:v>
                </c:pt>
                <c:pt idx="2">
                  <c:v>0.28722919399604907</c:v>
                </c:pt>
                <c:pt idx="3">
                  <c:v>0.25592204655613154</c:v>
                </c:pt>
                <c:pt idx="4">
                  <c:v>0.12541921674686141</c:v>
                </c:pt>
              </c:numCache>
            </c:numRef>
          </c:val>
          <c:extLst>
            <c:ext xmlns:c16="http://schemas.microsoft.com/office/drawing/2014/chart" uri="{C3380CC4-5D6E-409C-BE32-E72D297353CC}">
              <c16:uniqueId val="{00000001-4772-4B8C-BFB5-9FDDF8EB3C39}"/>
            </c:ext>
          </c:extLst>
        </c:ser>
        <c:ser>
          <c:idx val="2"/>
          <c:order val="2"/>
          <c:tx>
            <c:strRef>
              <c:f>'4.2 PMTCT_Covg_Africa'!$D$33</c:f>
              <c:strCache>
                <c:ptCount val="1"/>
                <c:pt idx="0">
                  <c:v>2012</c:v>
                </c:pt>
              </c:strCache>
            </c:strRef>
          </c:tx>
          <c:spPr>
            <a:solidFill>
              <a:schemeClr val="accent2">
                <a:tint val="83000"/>
              </a:schemeClr>
            </a:solidFill>
            <a:ln>
              <a:noFill/>
            </a:ln>
            <a:effectLst/>
          </c:spPr>
          <c:invertIfNegative val="0"/>
          <c:dLbls>
            <c:delete val="1"/>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PMTCT_Covg_Africa'!$D$34:$D$38</c:f>
              <c:numCache>
                <c:formatCode>0%</c:formatCode>
                <c:ptCount val="5"/>
                <c:pt idx="0">
                  <c:v>0.8701129782524033</c:v>
                </c:pt>
                <c:pt idx="1">
                  <c:v>0.71411205127066502</c:v>
                </c:pt>
                <c:pt idx="2">
                  <c:v>0.34647219246277067</c:v>
                </c:pt>
                <c:pt idx="3">
                  <c:v>0.32374368705379913</c:v>
                </c:pt>
                <c:pt idx="4">
                  <c:v>0.16182999804506309</c:v>
                </c:pt>
              </c:numCache>
            </c:numRef>
          </c:val>
          <c:extLst>
            <c:ext xmlns:c16="http://schemas.microsoft.com/office/drawing/2014/chart" uri="{C3380CC4-5D6E-409C-BE32-E72D297353CC}">
              <c16:uniqueId val="{00000002-4772-4B8C-BFB5-9FDDF8EB3C39}"/>
            </c:ext>
          </c:extLst>
        </c:ser>
        <c:ser>
          <c:idx val="3"/>
          <c:order val="3"/>
          <c:tx>
            <c:strRef>
              <c:f>'4.2 PMTCT_Covg_Africa'!$E$33</c:f>
              <c:strCache>
                <c:ptCount val="1"/>
                <c:pt idx="0">
                  <c:v>2013</c:v>
                </c:pt>
              </c:strCache>
            </c:strRef>
          </c:tx>
          <c:spPr>
            <a:solidFill>
              <a:schemeClr val="accent2"/>
            </a:solidFill>
            <a:ln>
              <a:noFill/>
            </a:ln>
            <a:effectLst/>
          </c:spPr>
          <c:invertIfNegative val="0"/>
          <c:dLbls>
            <c:delete val="1"/>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PMTCT_Covg_Africa'!$E$34:$E$38</c:f>
              <c:numCache>
                <c:formatCode>0%</c:formatCode>
                <c:ptCount val="5"/>
                <c:pt idx="0">
                  <c:v>0.90930799329585732</c:v>
                </c:pt>
                <c:pt idx="1">
                  <c:v>0.72966128576780565</c:v>
                </c:pt>
                <c:pt idx="2">
                  <c:v>0.50812011062387952</c:v>
                </c:pt>
                <c:pt idx="3">
                  <c:v>0.38203209028910601</c:v>
                </c:pt>
                <c:pt idx="4">
                  <c:v>0.17806983473305729</c:v>
                </c:pt>
              </c:numCache>
            </c:numRef>
          </c:val>
          <c:extLst>
            <c:ext xmlns:c16="http://schemas.microsoft.com/office/drawing/2014/chart" uri="{C3380CC4-5D6E-409C-BE32-E72D297353CC}">
              <c16:uniqueId val="{00000003-4772-4B8C-BFB5-9FDDF8EB3C39}"/>
            </c:ext>
          </c:extLst>
        </c:ser>
        <c:ser>
          <c:idx val="4"/>
          <c:order val="4"/>
          <c:tx>
            <c:strRef>
              <c:f>'4.2 PMTCT_Covg_Africa'!$F$33</c:f>
              <c:strCache>
                <c:ptCount val="1"/>
                <c:pt idx="0">
                  <c:v>2014</c:v>
                </c:pt>
              </c:strCache>
            </c:strRef>
          </c:tx>
          <c:spPr>
            <a:solidFill>
              <a:schemeClr val="accent2">
                <a:shade val="82000"/>
              </a:schemeClr>
            </a:solidFill>
            <a:ln>
              <a:noFill/>
            </a:ln>
            <a:effectLst/>
          </c:spPr>
          <c:invertIfNegative val="0"/>
          <c:dLbls>
            <c:delete val="1"/>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PMTCT_Covg_Africa'!$F$34:$F$38</c:f>
              <c:numCache>
                <c:formatCode>0%</c:formatCode>
                <c:ptCount val="5"/>
                <c:pt idx="0">
                  <c:v>0.95040875946961167</c:v>
                </c:pt>
                <c:pt idx="1">
                  <c:v>0.80722590807810712</c:v>
                </c:pt>
                <c:pt idx="2">
                  <c:v>0.58128303284308591</c:v>
                </c:pt>
                <c:pt idx="3">
                  <c:v>0.43612487986477383</c:v>
                </c:pt>
                <c:pt idx="4">
                  <c:v>0.16403823956873018</c:v>
                </c:pt>
              </c:numCache>
            </c:numRef>
          </c:val>
          <c:extLst>
            <c:ext xmlns:c16="http://schemas.microsoft.com/office/drawing/2014/chart" uri="{C3380CC4-5D6E-409C-BE32-E72D297353CC}">
              <c16:uniqueId val="{00000004-4772-4B8C-BFB5-9FDDF8EB3C39}"/>
            </c:ext>
          </c:extLst>
        </c:ser>
        <c:ser>
          <c:idx val="5"/>
          <c:order val="5"/>
          <c:tx>
            <c:strRef>
              <c:f>'4.2 PMTCT_Covg_Africa'!$G$33</c:f>
              <c:strCache>
                <c:ptCount val="1"/>
                <c:pt idx="0">
                  <c:v>2015</c:v>
                </c:pt>
              </c:strCache>
            </c:strRef>
          </c:tx>
          <c:spPr>
            <a:solidFill>
              <a:schemeClr val="accent2">
                <a:shade val="65000"/>
              </a:schemeClr>
            </a:solidFill>
            <a:ln>
              <a:noFill/>
            </a:ln>
            <a:effectLst/>
          </c:spPr>
          <c:invertIfNegative val="0"/>
          <c:dLbls>
            <c:delete val="1"/>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PMTCT_Covg_Africa'!$G$34:$G$38</c:f>
              <c:numCache>
                <c:formatCode>0%</c:formatCode>
                <c:ptCount val="5"/>
                <c:pt idx="0">
                  <c:v>0.90514980722504135</c:v>
                </c:pt>
                <c:pt idx="1">
                  <c:v>0.86101325304596732</c:v>
                </c:pt>
                <c:pt idx="2">
                  <c:v>0.66965851448907043</c:v>
                </c:pt>
                <c:pt idx="3">
                  <c:v>0.40442226221337696</c:v>
                </c:pt>
                <c:pt idx="4">
                  <c:v>0.14963251827699428</c:v>
                </c:pt>
              </c:numCache>
            </c:numRef>
          </c:val>
          <c:extLst>
            <c:ext xmlns:c16="http://schemas.microsoft.com/office/drawing/2014/chart" uri="{C3380CC4-5D6E-409C-BE32-E72D297353CC}">
              <c16:uniqueId val="{00000005-4772-4B8C-BFB5-9FDDF8EB3C39}"/>
            </c:ext>
          </c:extLst>
        </c:ser>
        <c:ser>
          <c:idx val="6"/>
          <c:order val="6"/>
          <c:tx>
            <c:strRef>
              <c:f>'4.2 PMTCT_Covg_Africa'!$H$33</c:f>
              <c:strCache>
                <c:ptCount val="1"/>
                <c:pt idx="0">
                  <c:v>2016</c:v>
                </c:pt>
              </c:strCache>
            </c:strRef>
          </c:tx>
          <c:spPr>
            <a:solidFill>
              <a:schemeClr val="accent2">
                <a:shade val="47000"/>
              </a:schemeClr>
            </a:solidFill>
            <a:ln>
              <a:noFill/>
            </a:ln>
            <a:effectLst/>
          </c:spPr>
          <c:invertIfNegative val="0"/>
          <c:dLbls>
            <c:dLbl>
              <c:idx val="0"/>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72-4B8C-BFB5-9FDDF8EB3C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 PMTCT_Covg_Africa'!$A$34:$A$38</c:f>
              <c:strCache>
                <c:ptCount val="5"/>
                <c:pt idx="0">
                  <c:v>Southern Africa</c:v>
                </c:pt>
                <c:pt idx="1">
                  <c:v>Eastern Africa</c:v>
                </c:pt>
                <c:pt idx="2">
                  <c:v>Central Africa</c:v>
                </c:pt>
                <c:pt idx="3">
                  <c:v>Western Africa</c:v>
                </c:pt>
                <c:pt idx="4">
                  <c:v>Northern Africa</c:v>
                </c:pt>
              </c:strCache>
            </c:strRef>
          </c:cat>
          <c:val>
            <c:numRef>
              <c:f>'4.2 PMTCT_Covg_Africa'!$H$34:$H$38</c:f>
              <c:numCache>
                <c:formatCode>0%</c:formatCode>
                <c:ptCount val="5"/>
                <c:pt idx="0">
                  <c:v>0.98001942244392715</c:v>
                </c:pt>
                <c:pt idx="1">
                  <c:v>0.85272831349448031</c:v>
                </c:pt>
                <c:pt idx="2">
                  <c:v>0.6441080754211973</c:v>
                </c:pt>
                <c:pt idx="3">
                  <c:v>0.4346993158054262</c:v>
                </c:pt>
                <c:pt idx="4">
                  <c:v>0.18498352343571645</c:v>
                </c:pt>
              </c:numCache>
            </c:numRef>
          </c:val>
          <c:extLst>
            <c:ext xmlns:c16="http://schemas.microsoft.com/office/drawing/2014/chart" uri="{C3380CC4-5D6E-409C-BE32-E72D297353CC}">
              <c16:uniqueId val="{00000007-4772-4B8C-BFB5-9FDDF8EB3C39}"/>
            </c:ext>
          </c:extLst>
        </c:ser>
        <c:dLbls>
          <c:dLblPos val="outEnd"/>
          <c:showLegendKey val="0"/>
          <c:showVal val="1"/>
          <c:showCatName val="0"/>
          <c:showSerName val="0"/>
          <c:showPercent val="0"/>
          <c:showBubbleSize val="0"/>
        </c:dLbls>
        <c:gapWidth val="120"/>
        <c:overlap val="-10"/>
        <c:axId val="1839409192"/>
        <c:axId val="1839412712"/>
      </c:barChart>
      <c:catAx>
        <c:axId val="1839409192"/>
        <c:scaling>
          <c:orientation val="minMax"/>
        </c:scaling>
        <c:delete val="0"/>
        <c:axPos val="b"/>
        <c:majorGridlines>
          <c:spPr>
            <a:ln w="9525" cap="flat" cmpd="sng" algn="ctr">
              <a:solidFill>
                <a:schemeClr val="dk1">
                  <a:lumMod val="15000"/>
                  <a:lumOff val="85000"/>
                </a:schemeClr>
              </a:solidFill>
              <a:prstDash val="solid"/>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prstDash val="solid"/>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39412712"/>
        <c:crosses val="autoZero"/>
        <c:auto val="1"/>
        <c:lblAlgn val="ctr"/>
        <c:lblOffset val="100"/>
        <c:noMultiLvlLbl val="0"/>
      </c:catAx>
      <c:valAx>
        <c:axId val="1839412712"/>
        <c:scaling>
          <c:orientation val="minMax"/>
          <c:max val="1"/>
        </c:scaling>
        <c:delete val="0"/>
        <c:axPos val="l"/>
        <c:majorGridlines>
          <c:spPr>
            <a:ln w="9525" cap="flat" cmpd="sng" algn="ctr">
              <a:solidFill>
                <a:schemeClr val="dk1">
                  <a:lumMod val="15000"/>
                  <a:lumOff val="85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3940919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1800" b="0" i="0" baseline="0">
                <a:effectLst/>
              </a:rPr>
              <a:t>Estimated number of new HIV infections among adolescents (15-19 years), 2000-2016 with 2016-2030 projections, West and Central Africa, 2016</a:t>
            </a:r>
            <a:endParaRPr lang="en-US" sz="2000">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'34 New Infections Projection'!$A$52</c:f>
              <c:strCache>
                <c:ptCount val="1"/>
                <c:pt idx="0">
                  <c:v>2000-2016 Trend</c:v>
                </c:pt>
              </c:strCache>
            </c:strRef>
          </c:tx>
          <c:spPr>
            <a:ln w="50800" cap="rnd">
              <a:solidFill>
                <a:schemeClr val="accent1"/>
              </a:solidFill>
              <a:round/>
            </a:ln>
            <a:effectLst/>
          </c:spPr>
          <c:marker>
            <c:symbol val="none"/>
          </c:marker>
          <c:cat>
            <c:numRef>
              <c:f>'34 New Infections Projection'!$B$51:$AF$51</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'34 New Infections Projection'!$B$52:$AF$52</c:f>
              <c:numCache>
                <c:formatCode>#,##0</c:formatCode>
                <c:ptCount val="31"/>
                <c:pt idx="0">
                  <c:v>113231.63963999998</c:v>
                </c:pt>
                <c:pt idx="1">
                  <c:v>104813.07287</c:v>
                </c:pt>
                <c:pt idx="2">
                  <c:v>97499.46805000001</c:v>
                </c:pt>
                <c:pt idx="3">
                  <c:v>89038.89662</c:v>
                </c:pt>
                <c:pt idx="4">
                  <c:v>81225.481079999998</c:v>
                </c:pt>
                <c:pt idx="5">
                  <c:v>75827.97067000001</c:v>
                </c:pt>
                <c:pt idx="6">
                  <c:v>70366.855389999997</c:v>
                </c:pt>
                <c:pt idx="7">
                  <c:v>66817.547060000012</c:v>
                </c:pt>
                <c:pt idx="8">
                  <c:v>64493.663309999989</c:v>
                </c:pt>
                <c:pt idx="9">
                  <c:v>62209.795330000008</c:v>
                </c:pt>
                <c:pt idx="10">
                  <c:v>61973.769050000003</c:v>
                </c:pt>
                <c:pt idx="11">
                  <c:v>61740.97623</c:v>
                </c:pt>
                <c:pt idx="12">
                  <c:v>61828.197469999999</c:v>
                </c:pt>
                <c:pt idx="13">
                  <c:v>61808.735479999988</c:v>
                </c:pt>
                <c:pt idx="14">
                  <c:v>61841.568530000004</c:v>
                </c:pt>
                <c:pt idx="15">
                  <c:v>62243.052069999998</c:v>
                </c:pt>
                <c:pt idx="16">
                  <c:v>62069.299770000012</c:v>
                </c:pt>
              </c:numCache>
            </c:numRef>
          </c:val>
          <c:smooth val="0"/>
          <c:extLst>
            <c:ext xmlns:c16="http://schemas.microsoft.com/office/drawing/2014/chart" uri="{C3380CC4-5D6E-409C-BE32-E72D297353CC}">
              <c16:uniqueId val="{00000000-7DE6-443A-AC43-53B4BDBCB359}"/>
            </c:ext>
          </c:extLst>
        </c:ser>
        <c:ser>
          <c:idx val="1"/>
          <c:order val="1"/>
          <c:tx>
            <c:strRef>
              <c:f>'34 New Infections Projection'!$A$53</c:f>
              <c:strCache>
                <c:ptCount val="1"/>
                <c:pt idx="0">
                  <c:v>2016-2030 Projections</c:v>
                </c:pt>
              </c:strCache>
            </c:strRef>
          </c:tx>
          <c:spPr>
            <a:ln w="50800" cap="rnd">
              <a:solidFill>
                <a:schemeClr val="accent1"/>
              </a:solidFill>
              <a:prstDash val="sysDot"/>
              <a:round/>
            </a:ln>
            <a:effectLst/>
          </c:spPr>
          <c:marker>
            <c:symbol val="none"/>
          </c:marker>
          <c:cat>
            <c:numRef>
              <c:f>'34 New Infections Projection'!$B$51:$AF$51</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'34 New Infections Projection'!$B$53:$AF$53</c:f>
              <c:numCache>
                <c:formatCode>General</c:formatCode>
                <c:ptCount val="31"/>
                <c:pt idx="16" formatCode="#,##0">
                  <c:v>62069.299770000012</c:v>
                </c:pt>
                <c:pt idx="17" formatCode="#,##0">
                  <c:v>61582.56079896156</c:v>
                </c:pt>
                <c:pt idx="18" formatCode="#,##0">
                  <c:v>61210.831624185157</c:v>
                </c:pt>
                <c:pt idx="19" formatCode="#,##0">
                  <c:v>60877.866994615484</c:v>
                </c:pt>
                <c:pt idx="20" formatCode="#,##0">
                  <c:v>60544.998198090077</c:v>
                </c:pt>
                <c:pt idx="21" formatCode="#,##0">
                  <c:v>60123.056097370383</c:v>
                </c:pt>
                <c:pt idx="22" formatCode="#,##0">
                  <c:v>59708.65673360489</c:v>
                </c:pt>
                <c:pt idx="23" formatCode="#,##0">
                  <c:v>59306.934787023085</c:v>
                </c:pt>
                <c:pt idx="24" formatCode="#,##0">
                  <c:v>58924.945166010672</c:v>
                </c:pt>
                <c:pt idx="25" formatCode="#,##0">
                  <c:v>58557.332603530602</c:v>
                </c:pt>
                <c:pt idx="26" formatCode="#,##0">
                  <c:v>58098.381536953239</c:v>
                </c:pt>
                <c:pt idx="27" formatCode="#,##0">
                  <c:v>57663.041572757567</c:v>
                </c:pt>
                <c:pt idx="28" formatCode="#,##0">
                  <c:v>57236.201795364148</c:v>
                </c:pt>
                <c:pt idx="29" formatCode="#,##0">
                  <c:v>56775.581662717108</c:v>
                </c:pt>
                <c:pt idx="30" formatCode="#,##0">
                  <c:v>56248.210742341456</c:v>
                </c:pt>
              </c:numCache>
            </c:numRef>
          </c:val>
          <c:smooth val="0"/>
          <c:extLst>
            <c:ext xmlns:c16="http://schemas.microsoft.com/office/drawing/2014/chart" uri="{C3380CC4-5D6E-409C-BE32-E72D297353CC}">
              <c16:uniqueId val="{00000001-7DE6-443A-AC43-53B4BDBCB359}"/>
            </c:ext>
          </c:extLst>
        </c:ser>
        <c:ser>
          <c:idx val="2"/>
          <c:order val="2"/>
          <c:tx>
            <c:strRef>
              <c:f>'34 New Infections Projection'!$A$54</c:f>
              <c:strCache>
                <c:ptCount val="1"/>
                <c:pt idx="0">
                  <c:v>2016-2030 Target</c:v>
                </c:pt>
              </c:strCache>
            </c:strRef>
          </c:tx>
          <c:spPr>
            <a:ln w="50800" cap="rnd">
              <a:solidFill>
                <a:schemeClr val="accent6"/>
              </a:solidFill>
              <a:prstDash val="sysDot"/>
              <a:round/>
            </a:ln>
            <a:effectLst/>
          </c:spPr>
          <c:marker>
            <c:symbol val="none"/>
          </c:marker>
          <c:cat>
            <c:numRef>
              <c:f>'34 New Infections Projection'!$B$51:$AF$51</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'34 New Infections Projection'!$B$54:$AF$54</c:f>
              <c:numCache>
                <c:formatCode>General</c:formatCode>
                <c:ptCount val="31"/>
                <c:pt idx="16" formatCode="#,##0">
                  <c:v>62069.299770000012</c:v>
                </c:pt>
                <c:pt idx="17" formatCode="#,##0">
                  <c:v>43872.725410248531</c:v>
                </c:pt>
                <c:pt idx="18" formatCode="#,##0">
                  <c:v>31010.758008476671</c:v>
                </c:pt>
                <c:pt idx="19" formatCode="#,##0">
                  <c:v>21919.475101395401</c:v>
                </c:pt>
                <c:pt idx="20" formatCode="#,##0">
                  <c:v>15493.442262500004</c:v>
                </c:pt>
                <c:pt idx="21" formatCode="#,##0">
                  <c:v>10951.300249253678</c:v>
                </c:pt>
                <c:pt idx="22" formatCode="#,##0">
                  <c:v>7740.7573551025544</c:v>
                </c:pt>
                <c:pt idx="23" formatCode="#,##0">
                  <c:v>5471.4347216128735</c:v>
                </c:pt>
                <c:pt idx="24" formatCode="#,##0">
                  <c:v>3867.3990850698001</c:v>
                </c:pt>
                <c:pt idx="25" formatCode="#,##0">
                  <c:v>2733.611281903361</c:v>
                </c:pt>
                <c:pt idx="26" formatCode="#,##0">
                  <c:v>1932.2108932066596</c:v>
                </c:pt>
                <c:pt idx="27" formatCode="#,##0">
                  <c:v>1365.7534121775193</c:v>
                </c:pt>
                <c:pt idx="28" formatCode="#,##0">
                  <c:v>965.36169495398633</c:v>
                </c:pt>
                <c:pt idx="29" formatCode="#,##0">
                  <c:v>682.35099672831927</c:v>
                </c:pt>
                <c:pt idx="30" formatCode="#,##0">
                  <c:v>482.30925793914332</c:v>
                </c:pt>
              </c:numCache>
            </c:numRef>
          </c:val>
          <c:smooth val="0"/>
          <c:extLst>
            <c:ext xmlns:c16="http://schemas.microsoft.com/office/drawing/2014/chart" uri="{C3380CC4-5D6E-409C-BE32-E72D297353CC}">
              <c16:uniqueId val="{00000002-7DE6-443A-AC43-53B4BDBCB359}"/>
            </c:ext>
          </c:extLst>
        </c:ser>
        <c:dLbls>
          <c:showLegendKey val="0"/>
          <c:showVal val="0"/>
          <c:showCatName val="0"/>
          <c:showSerName val="0"/>
          <c:showPercent val="0"/>
          <c:showBubbleSize val="0"/>
        </c:dLbls>
        <c:smooth val="0"/>
        <c:axId val="376448752"/>
        <c:axId val="376449144"/>
      </c:lineChart>
      <c:catAx>
        <c:axId val="37644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449144"/>
        <c:crosses val="autoZero"/>
        <c:auto val="1"/>
        <c:lblAlgn val="ctr"/>
        <c:lblOffset val="100"/>
        <c:tickLblSkip val="5"/>
        <c:noMultiLvlLbl val="0"/>
      </c:catAx>
      <c:valAx>
        <c:axId val="376449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44875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new HIV</a:t>
            </a:r>
            <a:r>
              <a:rPr lang="en-US" baseline="0"/>
              <a:t> infections </a:t>
            </a:r>
            <a:r>
              <a:rPr lang="en-US"/>
              <a:t>among adolescents aged 15-19</a:t>
            </a:r>
            <a:r>
              <a:rPr lang="en-US" baseline="0"/>
              <a:t>, by sex, West and Central Africa, 2010-2016</a:t>
            </a:r>
            <a:endParaRPr lang="en-US"/>
          </a:p>
        </c:rich>
      </c:tx>
      <c:overlay val="0"/>
      <c:spPr>
        <a:noFill/>
        <a:ln>
          <a:noFill/>
        </a:ln>
        <a:effectLst/>
      </c:spPr>
    </c:title>
    <c:autoTitleDeleted val="0"/>
    <c:plotArea>
      <c:layout/>
      <c:lineChart>
        <c:grouping val="standard"/>
        <c:varyColors val="0"/>
        <c:ser>
          <c:idx val="1"/>
          <c:order val="2"/>
          <c:tx>
            <c:strRef>
              <c:f>'35 Infection trend_by sex'!$A$36</c:f>
              <c:strCache>
                <c:ptCount val="1"/>
                <c:pt idx="0">
                  <c:v>Adolescent boys</c:v>
                </c:pt>
              </c:strCache>
            </c:strRef>
          </c:tx>
          <c:spPr>
            <a:ln w="22225" cap="rnd">
              <a:solidFill>
                <a:schemeClr val="accent2"/>
              </a:solidFill>
              <a:prstDash val="solid"/>
              <a:round/>
            </a:ln>
            <a:effectLst/>
          </c:spPr>
          <c:marker>
            <c:symbol val="none"/>
          </c:marker>
          <c:cat>
            <c:numRef>
              <c:extLst>
                <c:ext xmlns:c15="http://schemas.microsoft.com/office/drawing/2012/chart" uri="{02D57815-91ED-43cb-92C2-25804820EDAC}">
                  <c15:fullRef>
                    <c15:sqref>'35 Infection trend_by sex'!$B$35:$R$35</c15:sqref>
                  </c15:fullRef>
                </c:ext>
              </c:extLst>
              <c:f>'35 Infection trend_by sex'!$L$35:$R$35</c:f>
              <c:numCache>
                <c:formatCode>General</c:formatCode>
                <c:ptCount val="7"/>
                <c:pt idx="0">
                  <c:v>2010</c:v>
                </c:pt>
                <c:pt idx="1">
                  <c:v>2011</c:v>
                </c:pt>
                <c:pt idx="2">
                  <c:v>2012</c:v>
                </c:pt>
                <c:pt idx="3">
                  <c:v>2013</c:v>
                </c:pt>
                <c:pt idx="4">
                  <c:v>2014</c:v>
                </c:pt>
                <c:pt idx="5">
                  <c:v>2015</c:v>
                </c:pt>
                <c:pt idx="6">
                  <c:v>2016</c:v>
                </c:pt>
              </c:numCache>
            </c:numRef>
          </c:cat>
          <c:val>
            <c:numRef>
              <c:extLst>
                <c:ext xmlns:c15="http://schemas.microsoft.com/office/drawing/2012/chart" uri="{02D57815-91ED-43cb-92C2-25804820EDAC}">
                  <c15:fullRef>
                    <c15:sqref>'35 Infection trend_by sex'!$B$36:$R$36</c15:sqref>
                  </c15:fullRef>
                </c:ext>
              </c:extLst>
              <c:f>'35 Infection trend_by sex'!$L$36:$R$36</c:f>
              <c:numCache>
                <c:formatCode>_(* #,##0_);_(* \(#,##0\);_(* "-"??_);_(@_)</c:formatCode>
                <c:ptCount val="7"/>
                <c:pt idx="0">
                  <c:v>18655.307219999999</c:v>
                </c:pt>
                <c:pt idx="1">
                  <c:v>18686.505949999999</c:v>
                </c:pt>
                <c:pt idx="2">
                  <c:v>18867.213029999999</c:v>
                </c:pt>
                <c:pt idx="3">
                  <c:v>19064.066940000001</c:v>
                </c:pt>
                <c:pt idx="4">
                  <c:v>19321.046969999999</c:v>
                </c:pt>
                <c:pt idx="5">
                  <c:v>19548.552049999998</c:v>
                </c:pt>
                <c:pt idx="6">
                  <c:v>19412.580399999999</c:v>
                </c:pt>
              </c:numCache>
            </c:numRef>
          </c:val>
          <c:smooth val="0"/>
          <c:extLst>
            <c:ext xmlns:c16="http://schemas.microsoft.com/office/drawing/2014/chart" uri="{C3380CC4-5D6E-409C-BE32-E72D297353CC}">
              <c16:uniqueId val="{00000000-2629-4006-A630-B3E5BB6860ED}"/>
            </c:ext>
          </c:extLst>
        </c:ser>
        <c:ser>
          <c:idx val="2"/>
          <c:order val="3"/>
          <c:tx>
            <c:strRef>
              <c:f>'35 Infection trend_by sex'!$A$37</c:f>
              <c:strCache>
                <c:ptCount val="1"/>
                <c:pt idx="0">
                  <c:v>Adolescent girls</c:v>
                </c:pt>
              </c:strCache>
            </c:strRef>
          </c:tx>
          <c:spPr>
            <a:ln w="22225" cap="rnd">
              <a:solidFill>
                <a:schemeClr val="accent5"/>
              </a:solidFill>
              <a:prstDash val="solid"/>
              <a:round/>
            </a:ln>
            <a:effectLst/>
          </c:spPr>
          <c:marker>
            <c:symbol val="none"/>
          </c:marker>
          <c:cat>
            <c:numRef>
              <c:extLst>
                <c:ext xmlns:c15="http://schemas.microsoft.com/office/drawing/2012/chart" uri="{02D57815-91ED-43cb-92C2-25804820EDAC}">
                  <c15:fullRef>
                    <c15:sqref>'35 Infection trend_by sex'!$B$35:$R$35</c15:sqref>
                  </c15:fullRef>
                </c:ext>
              </c:extLst>
              <c:f>'35 Infection trend_by sex'!$L$35:$R$35</c:f>
              <c:numCache>
                <c:formatCode>General</c:formatCode>
                <c:ptCount val="7"/>
                <c:pt idx="0">
                  <c:v>2010</c:v>
                </c:pt>
                <c:pt idx="1">
                  <c:v>2011</c:v>
                </c:pt>
                <c:pt idx="2">
                  <c:v>2012</c:v>
                </c:pt>
                <c:pt idx="3">
                  <c:v>2013</c:v>
                </c:pt>
                <c:pt idx="4">
                  <c:v>2014</c:v>
                </c:pt>
                <c:pt idx="5">
                  <c:v>2015</c:v>
                </c:pt>
                <c:pt idx="6">
                  <c:v>2016</c:v>
                </c:pt>
              </c:numCache>
            </c:numRef>
          </c:cat>
          <c:val>
            <c:numRef>
              <c:extLst>
                <c:ext xmlns:c15="http://schemas.microsoft.com/office/drawing/2012/chart" uri="{02D57815-91ED-43cb-92C2-25804820EDAC}">
                  <c15:fullRef>
                    <c15:sqref>'35 Infection trend_by sex'!$B$37:$R$37</c15:sqref>
                  </c15:fullRef>
                </c:ext>
              </c:extLst>
              <c:f>'35 Infection trend_by sex'!$L$37:$R$37</c:f>
              <c:numCache>
                <c:formatCode>_(* #,##0_);_(* \(#,##0\);_(* "-"??_);_(@_)</c:formatCode>
                <c:ptCount val="7"/>
                <c:pt idx="0">
                  <c:v>43318.49411</c:v>
                </c:pt>
                <c:pt idx="1">
                  <c:v>43054.443079999997</c:v>
                </c:pt>
                <c:pt idx="2">
                  <c:v>42960.999609999999</c:v>
                </c:pt>
                <c:pt idx="3">
                  <c:v>42744.699650000002</c:v>
                </c:pt>
                <c:pt idx="4">
                  <c:v>42520.512549999999</c:v>
                </c:pt>
                <c:pt idx="5">
                  <c:v>42694.455199999997</c:v>
                </c:pt>
                <c:pt idx="6">
                  <c:v>42656.687180000001</c:v>
                </c:pt>
              </c:numCache>
            </c:numRef>
          </c:val>
          <c:smooth val="0"/>
          <c:extLst>
            <c:ext xmlns:c16="http://schemas.microsoft.com/office/drawing/2014/chart" uri="{C3380CC4-5D6E-409C-BE32-E72D297353CC}">
              <c16:uniqueId val="{00000001-2629-4006-A630-B3E5BB6860ED}"/>
            </c:ext>
          </c:extLst>
        </c:ser>
        <c:dLbls>
          <c:showLegendKey val="0"/>
          <c:showVal val="0"/>
          <c:showCatName val="0"/>
          <c:showSerName val="0"/>
          <c:showPercent val="0"/>
          <c:showBubbleSize val="0"/>
        </c:dLbls>
        <c:marker val="1"/>
        <c:smooth val="0"/>
        <c:axId val="1834100600"/>
        <c:axId val="1834104600"/>
      </c:lineChart>
      <c:lineChart>
        <c:grouping val="standard"/>
        <c:varyColors val="0"/>
        <c:dLbls>
          <c:showLegendKey val="0"/>
          <c:showVal val="0"/>
          <c:showCatName val="0"/>
          <c:showSerName val="0"/>
          <c:showPercent val="0"/>
          <c:showBubbleSize val="0"/>
        </c:dLbls>
        <c:marker val="1"/>
        <c:smooth val="0"/>
        <c:axId val="1837989032"/>
        <c:axId val="1834028168"/>
        <c:extLst>
          <c:ext xmlns:c15="http://schemas.microsoft.com/office/drawing/2012/chart" uri="{02D57815-91ED-43cb-92C2-25804820EDAC}">
            <c15:filteredLineSeries>
              <c15:ser>
                <c:idx val="0"/>
                <c:order val="0"/>
                <c:tx>
                  <c:strRef>
                    <c:extLst>
                      <c:ext uri="{02D57815-91ED-43cb-92C2-25804820EDAC}">
                        <c15:formulaRef>
                          <c15:sqref>'[1]35.2 Death trend_by sex'!$A$35</c15:sqref>
                        </c15:formulaRef>
                      </c:ext>
                    </c:extLst>
                    <c:strCache>
                      <c:ptCount val="1"/>
                      <c:pt idx="0">
                        <c:v>h- AIDS deaths by age 10-14; Male</c:v>
                      </c:pt>
                    </c:strCache>
                  </c:strRef>
                </c:tx>
                <c:spPr>
                  <a:ln w="22225" cap="rnd">
                    <a:solidFill>
                      <a:schemeClr val="accent2"/>
                    </a:solidFill>
                    <a:prstDash val="dash"/>
                    <a:round/>
                  </a:ln>
                  <a:effectLst/>
                </c:spPr>
                <c:marker>
                  <c:symbol val="none"/>
                </c:marker>
                <c:cat>
                  <c:numRef>
                    <c:extLst>
                      <c:ext uri="{02D57815-91ED-43cb-92C2-25804820EDAC}">
                        <c15:fullRef>
                          <c15:sqref>'35 Infection trend_by sex'!$B$35:$R$35</c15:sqref>
                        </c15:fullRef>
                        <c15:formulaRef>
                          <c15:sqref>'35 Infection trend_by sex'!$L$35:$R$35</c15:sqref>
                        </c15:formulaRef>
                      </c:ext>
                    </c:extLst>
                    <c:numCache>
                      <c:formatCode>General</c:formatCode>
                      <c:ptCount val="7"/>
                      <c:pt idx="0">
                        <c:v>2010</c:v>
                      </c:pt>
                      <c:pt idx="1">
                        <c:v>2011</c:v>
                      </c:pt>
                      <c:pt idx="2">
                        <c:v>2012</c:v>
                      </c:pt>
                      <c:pt idx="3">
                        <c:v>2013</c:v>
                      </c:pt>
                      <c:pt idx="4">
                        <c:v>2014</c:v>
                      </c:pt>
                      <c:pt idx="5">
                        <c:v>2015</c:v>
                      </c:pt>
                      <c:pt idx="6">
                        <c:v>2016</c:v>
                      </c:pt>
                    </c:numCache>
                  </c:numRef>
                </c:cat>
                <c:val>
                  <c:numRef>
                    <c:extLst>
                      <c:ext uri="{02D57815-91ED-43cb-92C2-25804820EDAC}">
                        <c15:fullRef>
                          <c15:sqref>'[1]35.2 Death trend_by sex'!$B$35:$R$35</c15:sqref>
                        </c15:fullRef>
                        <c15:formulaRef>
                          <c15:sqref>'[1]35.2 Death trend_by sex'!$L$35:$R$35</c15:sqref>
                        </c15:formulaRef>
                      </c:ext>
                    </c:extLst>
                    <c:numCache>
                      <c:formatCode>General</c:formatCode>
                      <c:ptCount val="7"/>
                      <c:pt idx="0">
                        <c:v>16459.09707</c:v>
                      </c:pt>
                      <c:pt idx="1">
                        <c:v>16171.353279999999</c:v>
                      </c:pt>
                      <c:pt idx="2">
                        <c:v>15567.743899999999</c:v>
                      </c:pt>
                      <c:pt idx="3">
                        <c:v>15222.574919999999</c:v>
                      </c:pt>
                      <c:pt idx="4">
                        <c:v>14725.287399999999</c:v>
                      </c:pt>
                      <c:pt idx="5">
                        <c:v>14028.436589999999</c:v>
                      </c:pt>
                      <c:pt idx="6">
                        <c:v>13729.43909</c:v>
                      </c:pt>
                    </c:numCache>
                  </c:numRef>
                </c:val>
                <c:smooth val="0"/>
                <c:extLst>
                  <c:ext xmlns:c16="http://schemas.microsoft.com/office/drawing/2014/chart" uri="{C3380CC4-5D6E-409C-BE32-E72D297353CC}">
                    <c16:uniqueId val="{00000002-2629-4006-A630-B3E5BB6860ED}"/>
                  </c:ext>
                </c:extLst>
              </c15:ser>
            </c15:filteredLineSeries>
            <c15:filteredLineSeries>
              <c15:ser>
                <c:idx val="4"/>
                <c:order val="1"/>
                <c:tx>
                  <c:strRef>
                    <c:extLst xmlns:c15="http://schemas.microsoft.com/office/drawing/2012/chart">
                      <c:ext xmlns:c15="http://schemas.microsoft.com/office/drawing/2012/chart" uri="{02D57815-91ED-43cb-92C2-25804820EDAC}">
                        <c15:formulaRef>
                          <c15:sqref>'[1]35.2 Death trend_by sex'!$A$36</c15:sqref>
                        </c15:formulaRef>
                      </c:ext>
                    </c:extLst>
                    <c:strCache>
                      <c:ptCount val="1"/>
                      <c:pt idx="0">
                        <c:v>h- AIDS deaths by age 15-19; Female</c:v>
                      </c:pt>
                    </c:strCache>
                  </c:strRef>
                </c:tx>
                <c:spPr>
                  <a:ln w="22225" cap="rnd">
                    <a:solidFill>
                      <a:schemeClr val="accent5"/>
                    </a:solidFill>
                    <a:prstDash val="dash"/>
                    <a:round/>
                  </a:ln>
                  <a:effectLst/>
                </c:spPr>
                <c:marker>
                  <c:symbol val="none"/>
                </c:marker>
                <c:cat>
                  <c:numRef>
                    <c:extLst>
                      <c:ext xmlns:c15="http://schemas.microsoft.com/office/drawing/2012/chart" uri="{02D57815-91ED-43cb-92C2-25804820EDAC}">
                        <c15:fullRef>
                          <c15:sqref>'35 Infection trend_by sex'!$B$35:$R$35</c15:sqref>
                        </c15:fullRef>
                        <c15:formulaRef>
                          <c15:sqref>'35 Infection trend_by sex'!$L$35:$R$35</c15:sqref>
                        </c15:formulaRef>
                      </c:ext>
                    </c:extLst>
                    <c:numCache>
                      <c:formatCode>General</c:formatCode>
                      <c:ptCount val="7"/>
                      <c:pt idx="0">
                        <c:v>2010</c:v>
                      </c:pt>
                      <c:pt idx="1">
                        <c:v>2011</c:v>
                      </c:pt>
                      <c:pt idx="2">
                        <c:v>2012</c:v>
                      </c:pt>
                      <c:pt idx="3">
                        <c:v>2013</c:v>
                      </c:pt>
                      <c:pt idx="4">
                        <c:v>2014</c:v>
                      </c:pt>
                      <c:pt idx="5">
                        <c:v>2015</c:v>
                      </c:pt>
                      <c:pt idx="6">
                        <c:v>2016</c:v>
                      </c:pt>
                    </c:numCache>
                  </c:numRef>
                </c:cat>
                <c:val>
                  <c:numRef>
                    <c:extLst>
                      <c:ext xmlns:c15="http://schemas.microsoft.com/office/drawing/2012/chart" uri="{02D57815-91ED-43cb-92C2-25804820EDAC}">
                        <c15:fullRef>
                          <c15:sqref>'[1]35.2 Death trend_by sex'!$B$36:$R$36</c15:sqref>
                        </c15:fullRef>
                        <c15:formulaRef>
                          <c15:sqref>'[1]35.2 Death trend_by sex'!$L$36:$R$36</c15:sqref>
                        </c15:formulaRef>
                      </c:ext>
                    </c:extLst>
                    <c:numCache>
                      <c:formatCode>General</c:formatCode>
                      <c:ptCount val="7"/>
                      <c:pt idx="0">
                        <c:v>13416.14127</c:v>
                      </c:pt>
                      <c:pt idx="1">
                        <c:v>13681.053239999999</c:v>
                      </c:pt>
                      <c:pt idx="2">
                        <c:v>13781.918439999999</c:v>
                      </c:pt>
                      <c:pt idx="3">
                        <c:v>13361.20837</c:v>
                      </c:pt>
                      <c:pt idx="4">
                        <c:v>13121.58944</c:v>
                      </c:pt>
                      <c:pt idx="5">
                        <c:v>13124.85082</c:v>
                      </c:pt>
                      <c:pt idx="6">
                        <c:v>13029.211950000001</c:v>
                      </c:pt>
                    </c:numCache>
                  </c:numRef>
                </c:val>
                <c:smooth val="0"/>
                <c:extLst xmlns:c15="http://schemas.microsoft.com/office/drawing/2012/chart">
                  <c:ext xmlns:c16="http://schemas.microsoft.com/office/drawing/2014/chart" uri="{C3380CC4-5D6E-409C-BE32-E72D297353CC}">
                    <c16:uniqueId val="{00000003-2629-4006-A630-B3E5BB6860ED}"/>
                  </c:ext>
                </c:extLst>
              </c15:ser>
            </c15:filteredLineSeries>
          </c:ext>
        </c:extLst>
      </c:lineChart>
      <c:catAx>
        <c:axId val="18341006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34104600"/>
        <c:crosses val="autoZero"/>
        <c:auto val="1"/>
        <c:lblAlgn val="ctr"/>
        <c:lblOffset val="100"/>
        <c:noMultiLvlLbl val="0"/>
      </c:catAx>
      <c:valAx>
        <c:axId val="18341046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34100600"/>
        <c:crosses val="autoZero"/>
        <c:crossBetween val="midCat"/>
      </c:valAx>
      <c:valAx>
        <c:axId val="1834028168"/>
        <c:scaling>
          <c:orientation val="minMax"/>
        </c:scaling>
        <c:delete val="1"/>
        <c:axPos val="r"/>
        <c:numFmt formatCode="_(* #,##0_);_(* \(#,##0\);_(* &quot;-&quot;??_);_(@_)" sourceLinked="1"/>
        <c:majorTickMark val="out"/>
        <c:minorTickMark val="none"/>
        <c:tickLblPos val="nextTo"/>
        <c:crossAx val="1837989032"/>
        <c:crosses val="max"/>
        <c:crossBetween val="between"/>
      </c:valAx>
      <c:catAx>
        <c:axId val="1837989032"/>
        <c:scaling>
          <c:orientation val="minMax"/>
        </c:scaling>
        <c:delete val="1"/>
        <c:axPos val="b"/>
        <c:numFmt formatCode="General" sourceLinked="1"/>
        <c:majorTickMark val="out"/>
        <c:minorTickMark val="none"/>
        <c:tickLblPos val="nextTo"/>
        <c:crossAx val="1834028168"/>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overlay val="0"/>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 distribution of new HIV infections among adolescents 15-19 years, by sex, West and Central </a:t>
            </a:r>
            <a:r>
              <a:rPr lang="en-US" baseline="0"/>
              <a:t>Africa</a:t>
            </a:r>
            <a:r>
              <a:rPr lang="en-US"/>
              <a:t>,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'36 Infections_distribution'!$B$24</c:f>
              <c:strCache>
                <c:ptCount val="1"/>
                <c:pt idx="0">
                  <c:v>Girls 15-19</c:v>
                </c:pt>
              </c:strCache>
            </c:strRef>
          </c:tx>
          <c:spPr>
            <a:solidFill>
              <a:schemeClr val="accent4"/>
            </a:solidFill>
            <a:ln>
              <a:noFill/>
            </a:ln>
            <a:effectLst/>
          </c:spPr>
          <c:invertIfNegative val="0"/>
          <c:cat>
            <c:strRef>
              <c:f>'36 Infections_distribution'!$A$25:$A$47</c:f>
              <c:strCache>
                <c:ptCount val="23"/>
                <c:pt idx="0">
                  <c:v>Mauritania</c:v>
                </c:pt>
                <c:pt idx="1">
                  <c:v>Nigeria</c:v>
                </c:pt>
                <c:pt idx="2">
                  <c:v>Cape Verde</c:v>
                </c:pt>
                <c:pt idx="3">
                  <c:v>Benin</c:v>
                </c:pt>
                <c:pt idx="4">
                  <c:v>Sierra Leone</c:v>
                </c:pt>
                <c:pt idx="5">
                  <c:v>Niger</c:v>
                </c:pt>
                <c:pt idx="6">
                  <c:v>Senegal</c:v>
                </c:pt>
                <c:pt idx="7">
                  <c:v>Guinea-Bissau</c:v>
                </c:pt>
                <c:pt idx="8">
                  <c:v>Equatorial Guinea</c:v>
                </c:pt>
                <c:pt idx="9">
                  <c:v>Congo</c:v>
                </c:pt>
                <c:pt idx="10">
                  <c:v>Central African Republic</c:v>
                </c:pt>
                <c:pt idx="11">
                  <c:v>Mali</c:v>
                </c:pt>
                <c:pt idx="12">
                  <c:v>Liberia</c:v>
                </c:pt>
                <c:pt idx="13">
                  <c:v>Burkina Faso</c:v>
                </c:pt>
                <c:pt idx="14">
                  <c:v>Guinea</c:v>
                </c:pt>
                <c:pt idx="15">
                  <c:v>Cameroon</c:v>
                </c:pt>
                <c:pt idx="16">
                  <c:v>Chad</c:v>
                </c:pt>
                <c:pt idx="17">
                  <c:v>Democratic Republic of the Congo</c:v>
                </c:pt>
                <c:pt idx="18">
                  <c:v>Togo</c:v>
                </c:pt>
                <c:pt idx="19">
                  <c:v>Ghana</c:v>
                </c:pt>
                <c:pt idx="20">
                  <c:v>Gabon</c:v>
                </c:pt>
                <c:pt idx="21">
                  <c:v>Cote dIvoire</c:v>
                </c:pt>
                <c:pt idx="22">
                  <c:v>Gambia</c:v>
                </c:pt>
              </c:strCache>
            </c:strRef>
          </c:cat>
          <c:val>
            <c:numRef>
              <c:f>'36 Infections_distribution'!$B$25:$B$47</c:f>
              <c:numCache>
                <c:formatCode>_(* #,##0_);_(* \(#,##0\);_(* "-"??_);_(@_)</c:formatCode>
                <c:ptCount val="23"/>
                <c:pt idx="0">
                  <c:v>35.88843</c:v>
                </c:pt>
                <c:pt idx="1">
                  <c:v>25596.987570000001</c:v>
                </c:pt>
                <c:pt idx="2">
                  <c:v>20.190390000000001</c:v>
                </c:pt>
                <c:pt idx="3">
                  <c:v>426.40956</c:v>
                </c:pt>
                <c:pt idx="4">
                  <c:v>885.70866000000001</c:v>
                </c:pt>
                <c:pt idx="5">
                  <c:v>249.39304999999999</c:v>
                </c:pt>
                <c:pt idx="6">
                  <c:v>132.02265</c:v>
                </c:pt>
                <c:pt idx="7">
                  <c:v>73.806229999999999</c:v>
                </c:pt>
                <c:pt idx="8">
                  <c:v>139.26205999999999</c:v>
                </c:pt>
                <c:pt idx="9">
                  <c:v>463.21179000000001</c:v>
                </c:pt>
                <c:pt idx="10">
                  <c:v>572.05547000000001</c:v>
                </c:pt>
                <c:pt idx="11">
                  <c:v>842.70973000000004</c:v>
                </c:pt>
                <c:pt idx="12">
                  <c:v>524.35091</c:v>
                </c:pt>
                <c:pt idx="13">
                  <c:v>690.00359000000003</c:v>
                </c:pt>
                <c:pt idx="14">
                  <c:v>1081.14822</c:v>
                </c:pt>
                <c:pt idx="15">
                  <c:v>4855.7624500000002</c:v>
                </c:pt>
                <c:pt idx="16">
                  <c:v>481.99236000000002</c:v>
                </c:pt>
                <c:pt idx="17">
                  <c:v>1695.1966600000001</c:v>
                </c:pt>
                <c:pt idx="18">
                  <c:v>320.92414000000002</c:v>
                </c:pt>
                <c:pt idx="19">
                  <c:v>1917.98074</c:v>
                </c:pt>
                <c:pt idx="20">
                  <c:v>260.59069</c:v>
                </c:pt>
                <c:pt idx="21">
                  <c:v>1345.77988</c:v>
                </c:pt>
                <c:pt idx="22">
                  <c:v>45.311950000000003</c:v>
                </c:pt>
              </c:numCache>
            </c:numRef>
          </c:val>
          <c:extLst>
            <c:ext xmlns:c16="http://schemas.microsoft.com/office/drawing/2014/chart" uri="{C3380CC4-5D6E-409C-BE32-E72D297353CC}">
              <c16:uniqueId val="{00000008-5DEF-45B2-A2B6-54A7DC95C1D6}"/>
            </c:ext>
          </c:extLst>
        </c:ser>
        <c:ser>
          <c:idx val="1"/>
          <c:order val="1"/>
          <c:tx>
            <c:strRef>
              <c:f>'36 Infections_distribution'!$D$24</c:f>
              <c:strCache>
                <c:ptCount val="1"/>
                <c:pt idx="0">
                  <c:v>Boys 15-19</c:v>
                </c:pt>
              </c:strCache>
            </c:strRef>
          </c:tx>
          <c:spPr>
            <a:solidFill>
              <a:schemeClr val="accent1"/>
            </a:solidFill>
            <a:ln>
              <a:noFill/>
            </a:ln>
            <a:effectLst/>
          </c:spPr>
          <c:invertIfNegative val="0"/>
          <c:cat>
            <c:strRef>
              <c:f>'36 Infections_distribution'!$A$25:$A$47</c:f>
              <c:strCache>
                <c:ptCount val="23"/>
                <c:pt idx="0">
                  <c:v>Mauritania</c:v>
                </c:pt>
                <c:pt idx="1">
                  <c:v>Nigeria</c:v>
                </c:pt>
                <c:pt idx="2">
                  <c:v>Cape Verde</c:v>
                </c:pt>
                <c:pt idx="3">
                  <c:v>Benin</c:v>
                </c:pt>
                <c:pt idx="4">
                  <c:v>Sierra Leone</c:v>
                </c:pt>
                <c:pt idx="5">
                  <c:v>Niger</c:v>
                </c:pt>
                <c:pt idx="6">
                  <c:v>Senegal</c:v>
                </c:pt>
                <c:pt idx="7">
                  <c:v>Guinea-Bissau</c:v>
                </c:pt>
                <c:pt idx="8">
                  <c:v>Equatorial Guinea</c:v>
                </c:pt>
                <c:pt idx="9">
                  <c:v>Congo</c:v>
                </c:pt>
                <c:pt idx="10">
                  <c:v>Central African Republic</c:v>
                </c:pt>
                <c:pt idx="11">
                  <c:v>Mali</c:v>
                </c:pt>
                <c:pt idx="12">
                  <c:v>Liberia</c:v>
                </c:pt>
                <c:pt idx="13">
                  <c:v>Burkina Faso</c:v>
                </c:pt>
                <c:pt idx="14">
                  <c:v>Guinea</c:v>
                </c:pt>
                <c:pt idx="15">
                  <c:v>Cameroon</c:v>
                </c:pt>
                <c:pt idx="16">
                  <c:v>Chad</c:v>
                </c:pt>
                <c:pt idx="17">
                  <c:v>Democratic Republic of the Congo</c:v>
                </c:pt>
                <c:pt idx="18">
                  <c:v>Togo</c:v>
                </c:pt>
                <c:pt idx="19">
                  <c:v>Ghana</c:v>
                </c:pt>
                <c:pt idx="20">
                  <c:v>Gabon</c:v>
                </c:pt>
                <c:pt idx="21">
                  <c:v>Cote dIvoire</c:v>
                </c:pt>
                <c:pt idx="22">
                  <c:v>Gambia</c:v>
                </c:pt>
              </c:strCache>
            </c:strRef>
          </c:cat>
          <c:val>
            <c:numRef>
              <c:f>'36 Infections_distribution'!$D$25:$D$47</c:f>
              <c:numCache>
                <c:formatCode>_(* #,##0_);_(* \(#,##0\);_(* "-"??_);_(@_)</c:formatCode>
                <c:ptCount val="23"/>
                <c:pt idx="0">
                  <c:v>56.145919999999997</c:v>
                </c:pt>
                <c:pt idx="1">
                  <c:v>14701.485849999999</c:v>
                </c:pt>
                <c:pt idx="2">
                  <c:v>11.17938</c:v>
                </c:pt>
                <c:pt idx="3">
                  <c:v>228.17851999999999</c:v>
                </c:pt>
                <c:pt idx="4">
                  <c:v>462.11991</c:v>
                </c:pt>
                <c:pt idx="5">
                  <c:v>127.41643999999999</c:v>
                </c:pt>
                <c:pt idx="6">
                  <c:v>58.262479999999996</c:v>
                </c:pt>
                <c:pt idx="7">
                  <c:v>32.020339999999997</c:v>
                </c:pt>
                <c:pt idx="8">
                  <c:v>60.265860000000004</c:v>
                </c:pt>
                <c:pt idx="9">
                  <c:v>196.27439000000001</c:v>
                </c:pt>
                <c:pt idx="10">
                  <c:v>238.89076</c:v>
                </c:pt>
                <c:pt idx="11">
                  <c:v>351.39400000000001</c:v>
                </c:pt>
                <c:pt idx="12">
                  <c:v>192.72019</c:v>
                </c:pt>
                <c:pt idx="13">
                  <c:v>237.06900999999999</c:v>
                </c:pt>
                <c:pt idx="14">
                  <c:v>345.67309999999998</c:v>
                </c:pt>
                <c:pt idx="15">
                  <c:v>1092.3369399999999</c:v>
                </c:pt>
                <c:pt idx="16">
                  <c:v>106.66522999999999</c:v>
                </c:pt>
                <c:pt idx="17">
                  <c:v>364.00445999999999</c:v>
                </c:pt>
                <c:pt idx="18">
                  <c:v>53.072119999999998</c:v>
                </c:pt>
                <c:pt idx="19">
                  <c:v>283.92496999999997</c:v>
                </c:pt>
                <c:pt idx="20">
                  <c:v>37.612110000000001</c:v>
                </c:pt>
                <c:pt idx="21">
                  <c:v>173.68885</c:v>
                </c:pt>
                <c:pt idx="22">
                  <c:v>2.17957</c:v>
                </c:pt>
              </c:numCache>
            </c:numRef>
          </c:val>
          <c:extLst>
            <c:ext xmlns:c16="http://schemas.microsoft.com/office/drawing/2014/chart" uri="{C3380CC4-5D6E-409C-BE32-E72D297353CC}">
              <c16:uniqueId val="{00000011-5DEF-45B2-A2B6-54A7DC95C1D6}"/>
            </c:ext>
          </c:extLst>
        </c:ser>
        <c:dLbls>
          <c:showLegendKey val="0"/>
          <c:showVal val="0"/>
          <c:showCatName val="0"/>
          <c:showSerName val="0"/>
          <c:showPercent val="0"/>
          <c:showBubbleSize val="0"/>
        </c:dLbls>
        <c:gapWidth val="66"/>
        <c:overlap val="100"/>
        <c:axId val="291391279"/>
        <c:axId val="283187231"/>
        <c:extLst/>
      </c:barChart>
      <c:catAx>
        <c:axId val="291391279"/>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187231"/>
        <c:crosses val="autoZero"/>
        <c:auto val="1"/>
        <c:lblAlgn val="ctr"/>
        <c:lblOffset val="100"/>
        <c:noMultiLvlLbl val="0"/>
      </c:catAx>
      <c:valAx>
        <c:axId val="28318723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39127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 distribution of new HIV infections among adolescents and young people 15-24 years, by sex, West and Central Africa,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'36.2 Infects_distribution15-24'!$B$24</c:f>
              <c:strCache>
                <c:ptCount val="1"/>
                <c:pt idx="0">
                  <c:v>Girls and young women (15-24)</c:v>
                </c:pt>
              </c:strCache>
            </c:strRef>
          </c:tx>
          <c:spPr>
            <a:solidFill>
              <a:schemeClr val="accent4"/>
            </a:solidFill>
            <a:ln>
              <a:noFill/>
            </a:ln>
            <a:effectLst/>
          </c:spPr>
          <c:invertIfNegative val="0"/>
          <c:cat>
            <c:strRef>
              <c:f>'36.2 Infects_distribution15-24'!$A$25:$A$47</c:f>
              <c:strCache>
                <c:ptCount val="23"/>
                <c:pt idx="0">
                  <c:v>Mauritania</c:v>
                </c:pt>
                <c:pt idx="1">
                  <c:v>Nigeria</c:v>
                </c:pt>
                <c:pt idx="2">
                  <c:v>Cape Verde</c:v>
                </c:pt>
                <c:pt idx="3">
                  <c:v>Sierra Leone</c:v>
                </c:pt>
                <c:pt idx="4">
                  <c:v>Benin</c:v>
                </c:pt>
                <c:pt idx="5">
                  <c:v>Equatorial Guinea</c:v>
                </c:pt>
                <c:pt idx="6">
                  <c:v>Niger</c:v>
                </c:pt>
                <c:pt idx="7">
                  <c:v>Guinea-Bissau</c:v>
                </c:pt>
                <c:pt idx="8">
                  <c:v>Congo</c:v>
                </c:pt>
                <c:pt idx="9">
                  <c:v>Central African Republic</c:v>
                </c:pt>
                <c:pt idx="10">
                  <c:v>Mali</c:v>
                </c:pt>
                <c:pt idx="11">
                  <c:v>Senegal</c:v>
                </c:pt>
                <c:pt idx="12">
                  <c:v>Liberia</c:v>
                </c:pt>
                <c:pt idx="13">
                  <c:v>Chad</c:v>
                </c:pt>
                <c:pt idx="14">
                  <c:v>Burkina Faso</c:v>
                </c:pt>
                <c:pt idx="15">
                  <c:v>Guinea</c:v>
                </c:pt>
                <c:pt idx="16">
                  <c:v>Cameroon</c:v>
                </c:pt>
                <c:pt idx="17">
                  <c:v>Togo</c:v>
                </c:pt>
                <c:pt idx="18">
                  <c:v>Ghana</c:v>
                </c:pt>
                <c:pt idx="19">
                  <c:v>Democratic Republic of the Congo</c:v>
                </c:pt>
                <c:pt idx="20">
                  <c:v>Cote dIvoire</c:v>
                </c:pt>
                <c:pt idx="21">
                  <c:v>Gambia</c:v>
                </c:pt>
                <c:pt idx="22">
                  <c:v>Gabon</c:v>
                </c:pt>
              </c:strCache>
            </c:strRef>
          </c:cat>
          <c:val>
            <c:numRef>
              <c:f>'36.2 Infects_distribution15-24'!$B$25:$B$47</c:f>
              <c:numCache>
                <c:formatCode>_(* #,##0_);_(* \(#,##0\);_(* "-"??_);_(@_)</c:formatCode>
                <c:ptCount val="23"/>
                <c:pt idx="0">
                  <c:v>62.067149999999998</c:v>
                </c:pt>
                <c:pt idx="1">
                  <c:v>45518.213100000001</c:v>
                </c:pt>
                <c:pt idx="2">
                  <c:v>38.895209999999999</c:v>
                </c:pt>
                <c:pt idx="3">
                  <c:v>1424.1513500000001</c:v>
                </c:pt>
                <c:pt idx="4">
                  <c:v>867.67115999999999</c:v>
                </c:pt>
                <c:pt idx="5">
                  <c:v>425.36671999999999</c:v>
                </c:pt>
                <c:pt idx="6">
                  <c:v>414.72421000000003</c:v>
                </c:pt>
                <c:pt idx="7">
                  <c:v>225.8159</c:v>
                </c:pt>
                <c:pt idx="8">
                  <c:v>1337.21119</c:v>
                </c:pt>
                <c:pt idx="9">
                  <c:v>1716.7835500000001</c:v>
                </c:pt>
                <c:pt idx="10">
                  <c:v>1348.7363600000001</c:v>
                </c:pt>
                <c:pt idx="11">
                  <c:v>228.81537</c:v>
                </c:pt>
                <c:pt idx="12">
                  <c:v>844.60799999999995</c:v>
                </c:pt>
                <c:pt idx="13">
                  <c:v>1042.43209</c:v>
                </c:pt>
                <c:pt idx="14">
                  <c:v>1141.74416</c:v>
                </c:pt>
                <c:pt idx="15">
                  <c:v>1933.5336</c:v>
                </c:pt>
                <c:pt idx="16">
                  <c:v>8816.4074700000001</c:v>
                </c:pt>
                <c:pt idx="17">
                  <c:v>802.68687</c:v>
                </c:pt>
                <c:pt idx="18">
                  <c:v>4489.2133199999998</c:v>
                </c:pt>
                <c:pt idx="19">
                  <c:v>3340.8263499999998</c:v>
                </c:pt>
                <c:pt idx="20">
                  <c:v>3247.87149</c:v>
                </c:pt>
                <c:pt idx="21">
                  <c:v>170.30240000000001</c:v>
                </c:pt>
                <c:pt idx="22">
                  <c:v>465.20645000000002</c:v>
                </c:pt>
              </c:numCache>
            </c:numRef>
          </c:val>
          <c:extLst>
            <c:ext xmlns:c16="http://schemas.microsoft.com/office/drawing/2014/chart" uri="{C3380CC4-5D6E-409C-BE32-E72D297353CC}">
              <c16:uniqueId val="{00000000-0059-4D46-BE4F-BB26D7BE4E7E}"/>
            </c:ext>
          </c:extLst>
        </c:ser>
        <c:ser>
          <c:idx val="1"/>
          <c:order val="1"/>
          <c:tx>
            <c:strRef>
              <c:f>'36.2 Infects_distribution15-24'!$D$24</c:f>
              <c:strCache>
                <c:ptCount val="1"/>
                <c:pt idx="0">
                  <c:v>Boys and young men (15-24)</c:v>
                </c:pt>
              </c:strCache>
            </c:strRef>
          </c:tx>
          <c:spPr>
            <a:solidFill>
              <a:schemeClr val="accent1"/>
            </a:solidFill>
            <a:ln>
              <a:noFill/>
            </a:ln>
            <a:effectLst/>
          </c:spPr>
          <c:invertIfNegative val="0"/>
          <c:cat>
            <c:strRef>
              <c:f>'36.2 Infects_distribution15-24'!$A$25:$A$47</c:f>
              <c:strCache>
                <c:ptCount val="23"/>
                <c:pt idx="0">
                  <c:v>Mauritania</c:v>
                </c:pt>
                <c:pt idx="1">
                  <c:v>Nigeria</c:v>
                </c:pt>
                <c:pt idx="2">
                  <c:v>Cape Verde</c:v>
                </c:pt>
                <c:pt idx="3">
                  <c:v>Sierra Leone</c:v>
                </c:pt>
                <c:pt idx="4">
                  <c:v>Benin</c:v>
                </c:pt>
                <c:pt idx="5">
                  <c:v>Equatorial Guinea</c:v>
                </c:pt>
                <c:pt idx="6">
                  <c:v>Niger</c:v>
                </c:pt>
                <c:pt idx="7">
                  <c:v>Guinea-Bissau</c:v>
                </c:pt>
                <c:pt idx="8">
                  <c:v>Congo</c:v>
                </c:pt>
                <c:pt idx="9">
                  <c:v>Central African Republic</c:v>
                </c:pt>
                <c:pt idx="10">
                  <c:v>Mali</c:v>
                </c:pt>
                <c:pt idx="11">
                  <c:v>Senegal</c:v>
                </c:pt>
                <c:pt idx="12">
                  <c:v>Liberia</c:v>
                </c:pt>
                <c:pt idx="13">
                  <c:v>Chad</c:v>
                </c:pt>
                <c:pt idx="14">
                  <c:v>Burkina Faso</c:v>
                </c:pt>
                <c:pt idx="15">
                  <c:v>Guinea</c:v>
                </c:pt>
                <c:pt idx="16">
                  <c:v>Cameroon</c:v>
                </c:pt>
                <c:pt idx="17">
                  <c:v>Togo</c:v>
                </c:pt>
                <c:pt idx="18">
                  <c:v>Ghana</c:v>
                </c:pt>
                <c:pt idx="19">
                  <c:v>Democratic Republic of the Congo</c:v>
                </c:pt>
                <c:pt idx="20">
                  <c:v>Cote dIvoire</c:v>
                </c:pt>
                <c:pt idx="21">
                  <c:v>Gambia</c:v>
                </c:pt>
                <c:pt idx="22">
                  <c:v>Gabon</c:v>
                </c:pt>
              </c:strCache>
            </c:strRef>
          </c:cat>
          <c:val>
            <c:numRef>
              <c:f>'36.2 Infects_distribution15-24'!$D$25:$D$47</c:f>
              <c:numCache>
                <c:formatCode>_(* #,##0_);_(* \(#,##0\);_(* "-"??_);_(@_)</c:formatCode>
                <c:ptCount val="23"/>
                <c:pt idx="0">
                  <c:v>112.16614</c:v>
                </c:pt>
                <c:pt idx="1">
                  <c:v>33039.729039999998</c:v>
                </c:pt>
                <c:pt idx="2">
                  <c:v>24.71011</c:v>
                </c:pt>
                <c:pt idx="3">
                  <c:v>898.9</c:v>
                </c:pt>
                <c:pt idx="4">
                  <c:v>513.52729999999997</c:v>
                </c:pt>
                <c:pt idx="5">
                  <c:v>239.84591</c:v>
                </c:pt>
                <c:pt idx="6">
                  <c:v>233.43682000000001</c:v>
                </c:pt>
                <c:pt idx="7">
                  <c:v>124.56807999999999</c:v>
                </c:pt>
                <c:pt idx="8">
                  <c:v>727.14121999999998</c:v>
                </c:pt>
                <c:pt idx="9">
                  <c:v>920.84248000000002</c:v>
                </c:pt>
                <c:pt idx="10">
                  <c:v>707.26270999999997</c:v>
                </c:pt>
                <c:pt idx="11">
                  <c:v>115.97304</c:v>
                </c:pt>
                <c:pt idx="12">
                  <c:v>406.69054</c:v>
                </c:pt>
                <c:pt idx="13">
                  <c:v>478.71318000000002</c:v>
                </c:pt>
                <c:pt idx="14">
                  <c:v>496.38472000000002</c:v>
                </c:pt>
                <c:pt idx="15">
                  <c:v>837.30715999999995</c:v>
                </c:pt>
                <c:pt idx="16">
                  <c:v>3343.0540999999998</c:v>
                </c:pt>
                <c:pt idx="17">
                  <c:v>291.66599000000002</c:v>
                </c:pt>
                <c:pt idx="18">
                  <c:v>1463.5569</c:v>
                </c:pt>
                <c:pt idx="19">
                  <c:v>1073.59663</c:v>
                </c:pt>
                <c:pt idx="20">
                  <c:v>909.16390000000001</c:v>
                </c:pt>
                <c:pt idx="21">
                  <c:v>41.662269999999999</c:v>
                </c:pt>
                <c:pt idx="22">
                  <c:v>100.89407</c:v>
                </c:pt>
              </c:numCache>
            </c:numRef>
          </c:val>
          <c:extLst>
            <c:ext xmlns:c16="http://schemas.microsoft.com/office/drawing/2014/chart" uri="{C3380CC4-5D6E-409C-BE32-E72D297353CC}">
              <c16:uniqueId val="{00000001-0059-4D46-BE4F-BB26D7BE4E7E}"/>
            </c:ext>
          </c:extLst>
        </c:ser>
        <c:dLbls>
          <c:showLegendKey val="0"/>
          <c:showVal val="0"/>
          <c:showCatName val="0"/>
          <c:showSerName val="0"/>
          <c:showPercent val="0"/>
          <c:showBubbleSize val="0"/>
        </c:dLbls>
        <c:gapWidth val="66"/>
        <c:overlap val="100"/>
        <c:axId val="291391279"/>
        <c:axId val="283187231"/>
        <c:extLst/>
      </c:barChart>
      <c:catAx>
        <c:axId val="291391279"/>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187231"/>
        <c:crosses val="autoZero"/>
        <c:auto val="1"/>
        <c:lblAlgn val="ctr"/>
        <c:lblOffset val="100"/>
        <c:noMultiLvlLbl val="0"/>
      </c:catAx>
      <c:valAx>
        <c:axId val="28318723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39127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adolescents (aged 10-19) living with HIV who are receiving ART, 41 countries</a:t>
            </a:r>
            <a:r>
              <a:rPr lang="en-US">
                <a:solidFill>
                  <a:srgbClr val="FF0000"/>
                </a:solidFill>
              </a:rPr>
              <a:t> </a:t>
            </a:r>
            <a:r>
              <a:rPr lang="en-US"/>
              <a:t>reporting by UNICEF Region, 2016</a:t>
            </a:r>
          </a:p>
        </c:rich>
      </c:tx>
      <c:overlay val="0"/>
      <c:spPr>
        <a:noFill/>
        <a:ln>
          <a:noFill/>
        </a:ln>
        <a:effectLst/>
      </c:spPr>
    </c:title>
    <c:autoTitleDeleted val="0"/>
    <c:plotArea>
      <c:layout/>
      <c:lineChart>
        <c:grouping val="standard"/>
        <c:varyColors val="0"/>
        <c:ser>
          <c:idx val="0"/>
          <c:order val="0"/>
          <c:tx>
            <c:strRef>
              <c:f>'38 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00-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01-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02-FAE3-4A63-9789-E325EB8BC6C1}"/>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03-FAE3-4A63-9789-E325EB8BC6C1}"/>
              </c:ext>
            </c:extLst>
          </c:dPt>
          <c:dPt>
            <c:idx val="5"/>
            <c:marker>
              <c:spPr>
                <a:solidFill>
                  <a:srgbClr val="7030A0"/>
                </a:solidFill>
                <a:ln w="15875">
                  <a:solidFill>
                    <a:srgbClr val="7030A0"/>
                  </a:solidFill>
                  <a:round/>
                </a:ln>
                <a:effectLst/>
              </c:spPr>
            </c:marker>
            <c:bubble3D val="0"/>
            <c:extLst>
              <c:ext xmlns:c16="http://schemas.microsoft.com/office/drawing/2014/chart" uri="{C3380CC4-5D6E-409C-BE32-E72D297353CC}">
                <c16:uniqueId val="{00000004-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05-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coverage'!$B$36:$H$36</c:f>
              <c:numCache>
                <c:formatCode>0%</c:formatCode>
                <c:ptCount val="7"/>
                <c:pt idx="0">
                  <c:v>3.2925889489075953E-2</c:v>
                </c:pt>
                <c:pt idx="1">
                  <c:v>0.10232954010180978</c:v>
                </c:pt>
                <c:pt idx="2">
                  <c:v>0.36033309191016177</c:v>
                </c:pt>
                <c:pt idx="3">
                  <c:v>7.2817634874059844E-2</c:v>
                </c:pt>
                <c:pt idx="4">
                  <c:v>0.18794637263500819</c:v>
                </c:pt>
                <c:pt idx="5">
                  <c:v>0.16358077321161602</c:v>
                </c:pt>
                <c:pt idx="6">
                  <c:v>6.5438718415672836E-2</c:v>
                </c:pt>
              </c:numCache>
            </c:numRef>
          </c:val>
          <c:smooth val="0"/>
          <c:extLst>
            <c:ext xmlns:c16="http://schemas.microsoft.com/office/drawing/2014/chart" uri="{C3380CC4-5D6E-409C-BE32-E72D297353CC}">
              <c16:uniqueId val="{00000007-FAE3-4A63-9789-E325EB8BC6C1}"/>
            </c:ext>
          </c:extLst>
        </c:ser>
        <c:ser>
          <c:idx val="1"/>
          <c:order val="1"/>
          <c:tx>
            <c:strRef>
              <c:f>'38 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08-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09-FAE3-4A63-9789-E325EB8BC6C1}"/>
              </c:ext>
            </c:extLst>
          </c:dPt>
          <c:dPt>
            <c:idx val="3"/>
            <c:marker>
              <c:spPr>
                <a:solidFill>
                  <a:schemeClr val="accent2"/>
                </a:solidFill>
                <a:ln w="15875">
                  <a:noFill/>
                  <a:round/>
                </a:ln>
                <a:effectLst/>
              </c:spPr>
            </c:marker>
            <c:bubble3D val="0"/>
            <c:extLst>
              <c:ext xmlns:c16="http://schemas.microsoft.com/office/drawing/2014/chart" uri="{C3380CC4-5D6E-409C-BE32-E72D297353CC}">
                <c16:uniqueId val="{0000000A-FAE3-4A63-9789-E325EB8BC6C1}"/>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0B-FAE3-4A63-9789-E325EB8BC6C1}"/>
              </c:ext>
            </c:extLst>
          </c:dPt>
          <c:dPt>
            <c:idx val="5"/>
            <c:marker>
              <c:spPr>
                <a:solidFill>
                  <a:srgbClr val="7030A0"/>
                </a:solidFill>
                <a:ln w="15875">
                  <a:solidFill>
                    <a:srgbClr val="7030A0"/>
                  </a:solidFill>
                  <a:round/>
                </a:ln>
                <a:effectLst/>
              </c:spPr>
            </c:marker>
            <c:bubble3D val="0"/>
            <c:extLst>
              <c:ext xmlns:c16="http://schemas.microsoft.com/office/drawing/2014/chart" uri="{C3380CC4-5D6E-409C-BE32-E72D297353CC}">
                <c16:uniqueId val="{0000000C-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0D-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coverage'!$B$37:$H$37</c:f>
              <c:numCache>
                <c:formatCode>0%</c:formatCode>
                <c:ptCount val="7"/>
                <c:pt idx="0">
                  <c:v>0.71016222416045172</c:v>
                </c:pt>
                <c:pt idx="1">
                  <c:v>0.52037022857223225</c:v>
                </c:pt>
                <c:pt idx="2">
                  <c:v>0.548064963075794</c:v>
                </c:pt>
                <c:pt idx="3">
                  <c:v>9.4130017260656118E-2</c:v>
                </c:pt>
                <c:pt idx="4">
                  <c:v>0.77103480738853658</c:v>
                </c:pt>
                <c:pt idx="5">
                  <c:v>0.22656609455823098</c:v>
                </c:pt>
                <c:pt idx="6">
                  <c:v>0.13772918998020142</c:v>
                </c:pt>
              </c:numCache>
            </c:numRef>
          </c:val>
          <c:smooth val="0"/>
          <c:extLst>
            <c:ext xmlns:c16="http://schemas.microsoft.com/office/drawing/2014/chart" uri="{C3380CC4-5D6E-409C-BE32-E72D297353CC}">
              <c16:uniqueId val="{0000000F-FAE3-4A63-9789-E325EB8BC6C1}"/>
            </c:ext>
          </c:extLst>
        </c:ser>
        <c:ser>
          <c:idx val="2"/>
          <c:order val="2"/>
          <c:tx>
            <c:strRef>
              <c:f>'38 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10-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11-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12-FAE3-4A63-9789-E325EB8BC6C1}"/>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13-FAE3-4A63-9789-E325EB8BC6C1}"/>
              </c:ext>
            </c:extLst>
          </c:dPt>
          <c:dPt>
            <c:idx val="5"/>
            <c:marker>
              <c:spPr>
                <a:solidFill>
                  <a:srgbClr val="7030A0"/>
                </a:solidFill>
                <a:ln w="15875">
                  <a:solidFill>
                    <a:srgbClr val="7030A0"/>
                  </a:solidFill>
                  <a:round/>
                </a:ln>
                <a:effectLst/>
              </c:spPr>
            </c:marker>
            <c:bubble3D val="0"/>
            <c:extLst>
              <c:ext xmlns:c16="http://schemas.microsoft.com/office/drawing/2014/chart" uri="{C3380CC4-5D6E-409C-BE32-E72D297353CC}">
                <c16:uniqueId val="{00000014-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15-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coverage'!$B$38:$H$38</c:f>
              <c:numCache>
                <c:formatCode>0%</c:formatCode>
                <c:ptCount val="7"/>
                <c:pt idx="0">
                  <c:v>0.95</c:v>
                </c:pt>
                <c:pt idx="1">
                  <c:v>0.76980699871872371</c:v>
                </c:pt>
                <c:pt idx="2">
                  <c:v>0.61604065450665058</c:v>
                </c:pt>
                <c:pt idx="3">
                  <c:v>0.14958684361045771</c:v>
                </c:pt>
                <c:pt idx="4">
                  <c:v>0.95</c:v>
                </c:pt>
                <c:pt idx="5">
                  <c:v>0.85114061353619985</c:v>
                </c:pt>
                <c:pt idx="6">
                  <c:v>0.15234845137799174</c:v>
                </c:pt>
              </c:numCache>
            </c:numRef>
          </c:val>
          <c:smooth val="0"/>
          <c:extLst>
            <c:ext xmlns:c16="http://schemas.microsoft.com/office/drawing/2014/chart" uri="{C3380CC4-5D6E-409C-BE32-E72D297353CC}">
              <c16:uniqueId val="{00000017-FAE3-4A63-9789-E325EB8BC6C1}"/>
            </c:ext>
          </c:extLst>
        </c:ser>
        <c:ser>
          <c:idx val="3"/>
          <c:order val="3"/>
          <c:tx>
            <c:strRef>
              <c:f>'38 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0"/>
            <c:bubble3D val="0"/>
            <c:spPr>
              <a:ln w="22225" cap="rnd">
                <a:solidFill>
                  <a:schemeClr val="accent6"/>
                </a:solidFill>
                <a:round/>
              </a:ln>
              <a:effectLst/>
            </c:spPr>
            <c:extLst>
              <c:ext xmlns:c16="http://schemas.microsoft.com/office/drawing/2014/chart" uri="{C3380CC4-5D6E-409C-BE32-E72D297353CC}">
                <c16:uniqueId val="{00000019-FAE3-4A63-9789-E325EB8BC6C1}"/>
              </c:ext>
            </c:extLst>
          </c:dPt>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1A-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1B-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16-E2CF-4C28-96C3-2638679E2EB8}"/>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1C-FAE3-4A63-9789-E325EB8BC6C1}"/>
              </c:ext>
            </c:extLst>
          </c:dPt>
          <c:dPt>
            <c:idx val="5"/>
            <c:marker>
              <c:spPr>
                <a:solidFill>
                  <a:srgbClr val="7030A0"/>
                </a:solidFill>
                <a:ln w="15875">
                  <a:solidFill>
                    <a:srgbClr val="7030A0"/>
                  </a:solidFill>
                  <a:round/>
                </a:ln>
                <a:effectLst/>
              </c:spPr>
            </c:marker>
            <c:bubble3D val="0"/>
            <c:extLst>
              <c:ext xmlns:c16="http://schemas.microsoft.com/office/drawing/2014/chart" uri="{C3380CC4-5D6E-409C-BE32-E72D297353CC}">
                <c16:uniqueId val="{0000001D-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1E-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coverage'!$B$39:$H$39</c:f>
              <c:numCache>
                <c:formatCode>0%</c:formatCode>
                <c:ptCount val="7"/>
                <c:pt idx="1">
                  <c:v>0.90671746641530637</c:v>
                </c:pt>
                <c:pt idx="2">
                  <c:v>0.66038520891123209</c:v>
                </c:pt>
                <c:pt idx="3">
                  <c:v>0.25111943079595683</c:v>
                </c:pt>
                <c:pt idx="6">
                  <c:v>0.24665578366280375</c:v>
                </c:pt>
              </c:numCache>
            </c:numRef>
          </c:val>
          <c:smooth val="0"/>
          <c:extLst>
            <c:ext xmlns:c16="http://schemas.microsoft.com/office/drawing/2014/chart" uri="{C3380CC4-5D6E-409C-BE32-E72D297353CC}">
              <c16:uniqueId val="{00000020-FAE3-4A63-9789-E325EB8BC6C1}"/>
            </c:ext>
          </c:extLst>
        </c:ser>
        <c:ser>
          <c:idx val="4"/>
          <c:order val="4"/>
          <c:tx>
            <c:strRef>
              <c:f>'38 Adolescent ART coverage'!$A$40</c:f>
              <c:strCache>
                <c:ptCount val="1"/>
                <c:pt idx="0">
                  <c:v>5</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21-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22-FAE3-4A63-9789-E325EB8BC6C1}"/>
              </c:ext>
            </c:extLst>
          </c:dPt>
          <c:dPt>
            <c:idx val="3"/>
            <c:marker>
              <c:spPr>
                <a:solidFill>
                  <a:schemeClr val="accent2"/>
                </a:solidFill>
                <a:ln w="15875">
                  <a:noFill/>
                  <a:round/>
                </a:ln>
                <a:effectLst/>
              </c:spPr>
            </c:marker>
            <c:bubble3D val="0"/>
            <c:extLst>
              <c:ext xmlns:c16="http://schemas.microsoft.com/office/drawing/2014/chart" uri="{C3380CC4-5D6E-409C-BE32-E72D297353CC}">
                <c16:uniqueId val="{00000023-FAE3-4A63-9789-E325EB8BC6C1}"/>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24-FAE3-4A63-9789-E325EB8BC6C1}"/>
              </c:ext>
            </c:extLst>
          </c:dPt>
          <c:dPt>
            <c:idx val="5"/>
            <c:marker>
              <c:spPr>
                <a:solidFill>
                  <a:srgbClr val="7030A0"/>
                </a:solidFill>
                <a:ln w="15875">
                  <a:solidFill>
                    <a:srgbClr val="7030A0"/>
                  </a:solidFill>
                  <a:round/>
                </a:ln>
                <a:effectLst/>
              </c:spPr>
            </c:marker>
            <c:bubble3D val="0"/>
            <c:extLst>
              <c:ext xmlns:c16="http://schemas.microsoft.com/office/drawing/2014/chart" uri="{C3380CC4-5D6E-409C-BE32-E72D297353CC}">
                <c16:uniqueId val="{00000025-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26-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coverage'!$B$40:$H$40</c:f>
              <c:numCache>
                <c:formatCode>0%</c:formatCode>
                <c:ptCount val="7"/>
                <c:pt idx="2">
                  <c:v>0.90322529973335208</c:v>
                </c:pt>
                <c:pt idx="3">
                  <c:v>0.25457322617012768</c:v>
                </c:pt>
                <c:pt idx="6">
                  <c:v>0.26717167351621496</c:v>
                </c:pt>
              </c:numCache>
            </c:numRef>
          </c:val>
          <c:smooth val="0"/>
          <c:extLst>
            <c:ext xmlns:c16="http://schemas.microsoft.com/office/drawing/2014/chart" uri="{C3380CC4-5D6E-409C-BE32-E72D297353CC}">
              <c16:uniqueId val="{00000028-FAE3-4A63-9789-E325EB8BC6C1}"/>
            </c:ext>
          </c:extLst>
        </c:ser>
        <c:ser>
          <c:idx val="5"/>
          <c:order val="5"/>
          <c:tx>
            <c:strRef>
              <c:f>'38 Adolescent ART coverage'!$A$41</c:f>
              <c:strCache>
                <c:ptCount val="1"/>
                <c:pt idx="0">
                  <c:v>6</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0"/>
            <c:bubble3D val="0"/>
            <c:extLst>
              <c:ext xmlns:c16="http://schemas.microsoft.com/office/drawing/2014/chart" uri="{C3380CC4-5D6E-409C-BE32-E72D297353CC}">
                <c16:uniqueId val="{00000029-FAE3-4A63-9789-E325EB8BC6C1}"/>
              </c:ext>
            </c:extLst>
          </c:dPt>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2A-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2B-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23-E2CF-4C28-96C3-2638679E2EB8}"/>
              </c:ext>
            </c:extLst>
          </c:dPt>
          <c:dPt>
            <c:idx val="4"/>
            <c:bubble3D val="0"/>
            <c:extLst>
              <c:ext xmlns:c16="http://schemas.microsoft.com/office/drawing/2014/chart" uri="{C3380CC4-5D6E-409C-BE32-E72D297353CC}">
                <c16:uniqueId val="{0000002C-FAE3-4A63-9789-E325EB8BC6C1}"/>
              </c:ext>
            </c:extLst>
          </c:dPt>
          <c:dPt>
            <c:idx val="5"/>
            <c:marker>
              <c:spPr>
                <a:solidFill>
                  <a:srgbClr val="7030A0"/>
                </a:solidFill>
                <a:ln w="15875">
                  <a:solidFill>
                    <a:srgbClr val="7030A0"/>
                  </a:solidFill>
                  <a:round/>
                </a:ln>
                <a:effectLst/>
              </c:spPr>
            </c:marker>
            <c:bubble3D val="0"/>
            <c:extLst>
              <c:ext xmlns:c16="http://schemas.microsoft.com/office/drawing/2014/chart" uri="{C3380CC4-5D6E-409C-BE32-E72D297353CC}">
                <c16:uniqueId val="{0000002D-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2E-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coverage'!$B$41:$H$41</c:f>
              <c:numCache>
                <c:formatCode>0%</c:formatCode>
                <c:ptCount val="7"/>
                <c:pt idx="2">
                  <c:v>0.95</c:v>
                </c:pt>
                <c:pt idx="3">
                  <c:v>0.28403248170582029</c:v>
                </c:pt>
                <c:pt idx="6">
                  <c:v>0.3110845049465551</c:v>
                </c:pt>
              </c:numCache>
            </c:numRef>
          </c:val>
          <c:smooth val="0"/>
          <c:extLst>
            <c:ext xmlns:c16="http://schemas.microsoft.com/office/drawing/2014/chart" uri="{C3380CC4-5D6E-409C-BE32-E72D297353CC}">
              <c16:uniqueId val="{00000030-FAE3-4A63-9789-E325EB8BC6C1}"/>
            </c:ext>
          </c:extLst>
        </c:ser>
        <c:ser>
          <c:idx val="6"/>
          <c:order val="6"/>
          <c:tx>
            <c:strRef>
              <c:f>'38 Adolescent ART coverage'!$A$42</c:f>
              <c:strCache>
                <c:ptCount val="1"/>
                <c:pt idx="0">
                  <c:v>7</c:v>
                </c:pt>
              </c:strCache>
            </c:strRef>
          </c:tx>
          <c:spPr>
            <a:ln w="22225" cap="rnd">
              <a:noFill/>
              <a:round/>
            </a:ln>
            <a:effectLst/>
          </c:spPr>
          <c:marker>
            <c:symbol val="circle"/>
            <c:size val="7"/>
            <c:spPr>
              <a:solidFill>
                <a:schemeClr val="accent2"/>
              </a:solidFill>
              <a:ln w="15875">
                <a:solidFill>
                  <a:schemeClr val="accent2"/>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31-FAE3-4A63-9789-E325EB8BC6C1}"/>
              </c:ext>
            </c:extLst>
          </c:dPt>
          <c:dPt>
            <c:idx val="2"/>
            <c:marker>
              <c:spPr>
                <a:solidFill>
                  <a:schemeClr val="accent4">
                    <a:lumMod val="75000"/>
                  </a:schemeClr>
                </a:solidFill>
                <a:ln w="15875">
                  <a:solidFill>
                    <a:schemeClr val="accent4">
                      <a:lumMod val="75000"/>
                    </a:schemeClr>
                  </a:solidFill>
                  <a:round/>
                </a:ln>
                <a:effectLst/>
              </c:spPr>
            </c:marker>
            <c:bubble3D val="0"/>
            <c:extLst>
              <c:ext xmlns:c16="http://schemas.microsoft.com/office/drawing/2014/chart" uri="{C3380CC4-5D6E-409C-BE32-E72D297353CC}">
                <c16:uniqueId val="{00000032-FAE3-4A63-9789-E325EB8BC6C1}"/>
              </c:ext>
            </c:extLst>
          </c:dPt>
          <c:dPt>
            <c:idx val="3"/>
            <c:bubble3D val="0"/>
            <c:extLst>
              <c:ext xmlns:c16="http://schemas.microsoft.com/office/drawing/2014/chart" uri="{C3380CC4-5D6E-409C-BE32-E72D297353CC}">
                <c16:uniqueId val="{00000033-FAE3-4A63-9789-E325EB8BC6C1}"/>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34-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35-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coverage'!$B$42:$H$42</c:f>
              <c:numCache>
                <c:formatCode>0%</c:formatCode>
                <c:ptCount val="7"/>
                <c:pt idx="2">
                  <c:v>0.95</c:v>
                </c:pt>
                <c:pt idx="3">
                  <c:v>0.29995165485092407</c:v>
                </c:pt>
                <c:pt idx="6">
                  <c:v>0.40321539073146423</c:v>
                </c:pt>
              </c:numCache>
            </c:numRef>
          </c:val>
          <c:smooth val="0"/>
          <c:extLst>
            <c:ext xmlns:c16="http://schemas.microsoft.com/office/drawing/2014/chart" uri="{C3380CC4-5D6E-409C-BE32-E72D297353CC}">
              <c16:uniqueId val="{00000037-FAE3-4A63-9789-E325EB8BC6C1}"/>
            </c:ext>
          </c:extLst>
        </c:ser>
        <c:ser>
          <c:idx val="7"/>
          <c:order val="7"/>
          <c:tx>
            <c:strRef>
              <c:f>'38 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38-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39-FAE3-4A63-9789-E325EB8BC6C1}"/>
              </c:ext>
            </c:extLst>
          </c:dPt>
          <c:dPt>
            <c:idx val="4"/>
            <c:marker>
              <c:spPr>
                <a:solidFill>
                  <a:schemeClr val="accent1"/>
                </a:solidFill>
                <a:ln w="15875">
                  <a:solidFill>
                    <a:schemeClr val="accent1"/>
                  </a:solidFill>
                  <a:round/>
                </a:ln>
                <a:effectLst/>
              </c:spPr>
            </c:marker>
            <c:bubble3D val="0"/>
            <c:extLst>
              <c:ext xmlns:c16="http://schemas.microsoft.com/office/drawing/2014/chart" uri="{C3380CC4-5D6E-409C-BE32-E72D297353CC}">
                <c16:uniqueId val="{0000003A-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3B-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coverage'!$B$43:$H$43</c:f>
              <c:numCache>
                <c:formatCode>0%</c:formatCode>
                <c:ptCount val="7"/>
                <c:pt idx="3">
                  <c:v>0.31893794292123129</c:v>
                </c:pt>
                <c:pt idx="6">
                  <c:v>0.60711039462175653</c:v>
                </c:pt>
              </c:numCache>
            </c:numRef>
          </c:val>
          <c:smooth val="0"/>
          <c:extLst>
            <c:ext xmlns:c16="http://schemas.microsoft.com/office/drawing/2014/chart" uri="{C3380CC4-5D6E-409C-BE32-E72D297353CC}">
              <c16:uniqueId val="{0000003D-FAE3-4A63-9789-E325EB8BC6C1}"/>
            </c:ext>
          </c:extLst>
        </c:ser>
        <c:ser>
          <c:idx val="8"/>
          <c:order val="8"/>
          <c:tx>
            <c:strRef>
              <c:f>'38 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3E-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3F-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40-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coverage'!$B$44:$H$44</c:f>
              <c:numCache>
                <c:formatCode>0%</c:formatCode>
                <c:ptCount val="7"/>
                <c:pt idx="3">
                  <c:v>0.33165442493333752</c:v>
                </c:pt>
              </c:numCache>
            </c:numRef>
          </c:val>
          <c:smooth val="0"/>
          <c:extLst>
            <c:ext xmlns:c16="http://schemas.microsoft.com/office/drawing/2014/chart" uri="{C3380CC4-5D6E-409C-BE32-E72D297353CC}">
              <c16:uniqueId val="{00000041-FAE3-4A63-9789-E325EB8BC6C1}"/>
            </c:ext>
          </c:extLst>
        </c:ser>
        <c:ser>
          <c:idx val="9"/>
          <c:order val="9"/>
          <c:tx>
            <c:strRef>
              <c:f>'38 Adolescent ART coverage'!$A$45</c:f>
              <c:strCache>
                <c:ptCount val="1"/>
                <c:pt idx="0">
                  <c:v>10</c:v>
                </c:pt>
              </c:strCache>
            </c:strRef>
          </c:tx>
          <c:spPr>
            <a:ln w="22225" cap="rnd">
              <a:noFill/>
              <a:round/>
            </a:ln>
            <a:effectLst/>
          </c:spPr>
          <c:marker>
            <c:symbol val="circle"/>
            <c:size val="7"/>
            <c:spPr>
              <a:solidFill>
                <a:schemeClr val="lt1"/>
              </a:solidFill>
              <a:ln w="15875">
                <a:solidFill>
                  <a:schemeClr val="accent1">
                    <a:lumMod val="80000"/>
                    <a:lumOff val="20000"/>
                  </a:schemeClr>
                </a:solidFill>
                <a:round/>
              </a:ln>
              <a:effectLst/>
            </c:spPr>
          </c:marker>
          <c:dPt>
            <c:idx val="1"/>
            <c:marker>
              <c:spPr>
                <a:solidFill>
                  <a:schemeClr val="accent5"/>
                </a:solidFill>
                <a:ln w="15875">
                  <a:solidFill>
                    <a:schemeClr val="accent5"/>
                  </a:solidFill>
                  <a:round/>
                </a:ln>
                <a:effectLst/>
              </c:spPr>
            </c:marker>
            <c:bubble3D val="0"/>
            <c:extLst>
              <c:ext xmlns:c16="http://schemas.microsoft.com/office/drawing/2014/chart" uri="{C3380CC4-5D6E-409C-BE32-E72D297353CC}">
                <c16:uniqueId val="{00000042-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43-FAE3-4A63-9789-E325EB8BC6C1}"/>
              </c:ext>
            </c:extLst>
          </c:dPt>
          <c:dPt>
            <c:idx val="6"/>
            <c:marker>
              <c:spPr>
                <a:solidFill>
                  <a:srgbClr val="00B050"/>
                </a:solidFill>
                <a:ln w="15875">
                  <a:solidFill>
                    <a:srgbClr val="00B050"/>
                  </a:solidFill>
                  <a:round/>
                </a:ln>
                <a:effectLst/>
              </c:spPr>
            </c:marker>
            <c:bubble3D val="0"/>
            <c:extLst>
              <c:ext xmlns:c16="http://schemas.microsoft.com/office/drawing/2014/chart" uri="{C3380CC4-5D6E-409C-BE32-E72D297353CC}">
                <c16:uniqueId val="{00000044-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coverage'!$B$45:$H$45</c:f>
              <c:numCache>
                <c:formatCode>0%</c:formatCode>
                <c:ptCount val="7"/>
                <c:pt idx="3">
                  <c:v>0.3599294398519467</c:v>
                </c:pt>
              </c:numCache>
            </c:numRef>
          </c:val>
          <c:smooth val="0"/>
          <c:extLst>
            <c:ext xmlns:c16="http://schemas.microsoft.com/office/drawing/2014/chart" uri="{C3380CC4-5D6E-409C-BE32-E72D297353CC}">
              <c16:uniqueId val="{00000045-FAE3-4A63-9789-E325EB8BC6C1}"/>
            </c:ext>
          </c:extLst>
        </c:ser>
        <c:ser>
          <c:idx val="10"/>
          <c:order val="10"/>
          <c:tx>
            <c:strRef>
              <c:f>'38 Adolescent ART coverage'!$A$46</c:f>
              <c:strCache>
                <c:ptCount val="1"/>
                <c:pt idx="0">
                  <c:v>11</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46-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coverage'!$B$46:$H$46</c:f>
              <c:numCache>
                <c:formatCode>0%</c:formatCode>
                <c:ptCount val="7"/>
                <c:pt idx="3">
                  <c:v>0.40200431001342207</c:v>
                </c:pt>
              </c:numCache>
            </c:numRef>
          </c:val>
          <c:smooth val="0"/>
          <c:extLst>
            <c:ext xmlns:c16="http://schemas.microsoft.com/office/drawing/2014/chart" uri="{C3380CC4-5D6E-409C-BE32-E72D297353CC}">
              <c16:uniqueId val="{00000047-FAE3-4A63-9789-E325EB8BC6C1}"/>
            </c:ext>
          </c:extLst>
        </c:ser>
        <c:ser>
          <c:idx val="11"/>
          <c:order val="11"/>
          <c:tx>
            <c:strRef>
              <c:f>'38 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4"/>
                </a:solidFill>
                <a:round/>
              </a:ln>
              <a:effectLst/>
            </c:spPr>
          </c:marker>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48-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coverage'!$B$47:$H$47</c:f>
              <c:numCache>
                <c:formatCode>0%</c:formatCode>
                <c:ptCount val="7"/>
                <c:pt idx="3">
                  <c:v>0.52829355988084192</c:v>
                </c:pt>
              </c:numCache>
            </c:numRef>
          </c:val>
          <c:smooth val="0"/>
          <c:extLst>
            <c:ext xmlns:c16="http://schemas.microsoft.com/office/drawing/2014/chart" uri="{C3380CC4-5D6E-409C-BE32-E72D297353CC}">
              <c16:uniqueId val="{00000049-FAE3-4A63-9789-E325EB8BC6C1}"/>
            </c:ext>
          </c:extLst>
        </c:ser>
        <c:ser>
          <c:idx val="12"/>
          <c:order val="12"/>
          <c:tx>
            <c:strRef>
              <c:f>'38 Adolescent ART coverage'!$A$48</c:f>
              <c:strCache>
                <c:ptCount val="1"/>
                <c:pt idx="0">
                  <c:v>13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0"/>
            <c:bubble3D val="0"/>
            <c:spPr>
              <a:ln w="22225" cap="rnd">
                <a:solidFill>
                  <a:schemeClr val="accent6"/>
                </a:solidFill>
                <a:round/>
              </a:ln>
              <a:effectLst/>
            </c:spPr>
            <c:extLst>
              <c:ext xmlns:c16="http://schemas.microsoft.com/office/drawing/2014/chart" uri="{C3380CC4-5D6E-409C-BE32-E72D297353CC}">
                <c16:uniqueId val="{0000004B-FAE3-4A63-9789-E325EB8BC6C1}"/>
              </c:ext>
            </c:extLst>
          </c:dPt>
          <c:dPt>
            <c:idx val="3"/>
            <c:marker>
              <c:spPr>
                <a:solidFill>
                  <a:schemeClr val="accent2"/>
                </a:solidFill>
                <a:ln w="15875">
                  <a:solidFill>
                    <a:schemeClr val="accent2"/>
                  </a:solidFill>
                  <a:round/>
                </a:ln>
                <a:effectLst/>
              </c:spPr>
            </c:marker>
            <c:bubble3D val="0"/>
            <c:extLst>
              <c:ext xmlns:c16="http://schemas.microsoft.com/office/drawing/2014/chart" uri="{C3380CC4-5D6E-409C-BE32-E72D297353CC}">
                <c16:uniqueId val="{0000004C-FAE3-4A63-9789-E325EB8BC6C1}"/>
              </c:ext>
            </c:extLst>
          </c:dPt>
          <c:cat>
            <c:strRef>
              <c:f>'38 Adolescent ART coverage'!$B$35:$H$35</c:f>
              <c:strCache>
                <c:ptCount val="7"/>
                <c:pt idx="0">
                  <c:v>East Asia &amp; Pacific</c:v>
                </c:pt>
                <c:pt idx="1">
                  <c:v>Eastern &amp; Southern Africa</c:v>
                </c:pt>
                <c:pt idx="2">
                  <c:v>Eastern Europe &amp; Central Asia</c:v>
                </c:pt>
                <c:pt idx="3">
                  <c:v>Latin America &amp; Caribbean</c:v>
                </c:pt>
                <c:pt idx="4">
                  <c:v>Middle East &amp; North Africa</c:v>
                </c:pt>
                <c:pt idx="5">
                  <c:v>South Asia</c:v>
                </c:pt>
                <c:pt idx="6">
                  <c:v>West &amp; Central Africa</c:v>
                </c:pt>
              </c:strCache>
            </c:strRef>
          </c:cat>
          <c:val>
            <c:numRef>
              <c:f>'38 Adolescent ART coverage'!$B$48:$H$48</c:f>
              <c:numCache>
                <c:formatCode>0%</c:formatCode>
                <c:ptCount val="7"/>
                <c:pt idx="3">
                  <c:v>0.60261611918407687</c:v>
                </c:pt>
              </c:numCache>
            </c:numRef>
          </c:val>
          <c:smooth val="0"/>
          <c:extLst>
            <c:ext xmlns:c16="http://schemas.microsoft.com/office/drawing/2014/chart" uri="{C3380CC4-5D6E-409C-BE32-E72D297353CC}">
              <c16:uniqueId val="{0000004D-FAE3-4A63-9789-E325EB8BC6C1}"/>
            </c:ext>
          </c:extLst>
        </c:ser>
        <c:dLbls>
          <c:showLegendKey val="0"/>
          <c:showVal val="0"/>
          <c:showCatName val="0"/>
          <c:showSerName val="0"/>
          <c:showPercent val="0"/>
          <c:showBubbleSize val="0"/>
        </c:dLbls>
        <c:marker val="1"/>
        <c:smooth val="0"/>
        <c:axId val="1841856840"/>
        <c:axId val="1841860984"/>
      </c:lineChart>
      <c:catAx>
        <c:axId val="184185684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41860984"/>
        <c:crosses val="autoZero"/>
        <c:auto val="1"/>
        <c:lblAlgn val="ctr"/>
        <c:lblOffset val="100"/>
        <c:noMultiLvlLbl val="0"/>
      </c:catAx>
      <c:valAx>
        <c:axId val="1841860984"/>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41856840"/>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2001-2014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groups'!$A$32</c:f>
              <c:strCache>
                <c:ptCount val="1"/>
                <c:pt idx="0">
                  <c:v>Age 0-4</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groups'!$B$32:$O$32</c:f>
              <c:numCache>
                <c:formatCode>General</c:formatCode>
                <c:ptCount val="14"/>
                <c:pt idx="0">
                  <c:v>230</c:v>
                </c:pt>
                <c:pt idx="1">
                  <c:v>230</c:v>
                </c:pt>
                <c:pt idx="2">
                  <c:v>230</c:v>
                </c:pt>
                <c:pt idx="3">
                  <c:v>230</c:v>
                </c:pt>
                <c:pt idx="4">
                  <c:v>230</c:v>
                </c:pt>
                <c:pt idx="5">
                  <c:v>220</c:v>
                </c:pt>
                <c:pt idx="6">
                  <c:v>210</c:v>
                </c:pt>
                <c:pt idx="7">
                  <c:v>190</c:v>
                </c:pt>
                <c:pt idx="8">
                  <c:v>170</c:v>
                </c:pt>
                <c:pt idx="9">
                  <c:v>150</c:v>
                </c:pt>
                <c:pt idx="10">
                  <c:v>130</c:v>
                </c:pt>
                <c:pt idx="11">
                  <c:v>120</c:v>
                </c:pt>
                <c:pt idx="12">
                  <c:v>100</c:v>
                </c:pt>
                <c:pt idx="13">
                  <c:v>90</c:v>
                </c:pt>
              </c:numCache>
            </c:numRef>
          </c:val>
          <c:smooth val="0"/>
          <c:extLst>
            <c:ext xmlns:c16="http://schemas.microsoft.com/office/drawing/2014/chart" uri="{C3380CC4-5D6E-409C-BE32-E72D297353CC}">
              <c16:uniqueId val="{00000000-BA0C-4700-AF24-72243C52C081}"/>
            </c:ext>
          </c:extLst>
        </c:ser>
        <c:ser>
          <c:idx val="1"/>
          <c:order val="1"/>
          <c:tx>
            <c:strRef>
              <c:f>'AIDS Deaths_by age groups'!$A$33</c:f>
              <c:strCache>
                <c:ptCount val="1"/>
                <c:pt idx="0">
                  <c:v>Age 5-9</c:v>
                </c:pt>
              </c:strCache>
            </c:strRef>
          </c:tx>
          <c:spPr>
            <a:ln w="22225" cap="rnd">
              <a:solidFill>
                <a:schemeClr val="accent2"/>
              </a:solidFill>
              <a:round/>
            </a:ln>
            <a:effectLst/>
          </c:spPr>
          <c:marker>
            <c:symbol val="circle"/>
            <c:size val="6"/>
            <c:spPr>
              <a:solidFill>
                <a:schemeClr val="lt1"/>
              </a:solidFill>
              <a:ln w="15875">
                <a:solidFill>
                  <a:schemeClr val="accent2"/>
                </a:solidFill>
                <a:round/>
              </a:ln>
              <a:effectLst/>
            </c:spPr>
          </c:marker>
          <c:dLbls>
            <c:dLbl>
              <c:idx val="9"/>
              <c:layout>
                <c:manualLayout>
                  <c:x val="-1.04017710908078E-16"/>
                  <c:y val="-1.1157600135507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0C-4700-AF24-72243C52C081}"/>
                </c:ext>
              </c:extLst>
            </c:dLbl>
            <c:dLbl>
              <c:idx val="10"/>
              <c:layout>
                <c:manualLayout>
                  <c:x val="-1.04017710908078E-16"/>
                  <c:y val="-1.33891201626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0C-4700-AF24-72243C52C081}"/>
                </c:ext>
              </c:extLst>
            </c:dLbl>
            <c:dLbl>
              <c:idx val="11"/>
              <c:layout>
                <c:manualLayout>
                  <c:x val="1.4184397163120601E-3"/>
                  <c:y val="-1.1157600135507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0C-4700-AF24-72243C52C081}"/>
                </c:ext>
              </c:extLst>
            </c:dLbl>
            <c:dLbl>
              <c:idx val="12"/>
              <c:layout>
                <c:manualLayout>
                  <c:x val="1.4184397163119499E-3"/>
                  <c:y val="-1.5620640189710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0C-4700-AF24-72243C52C081}"/>
                </c:ext>
              </c:extLst>
            </c:dLbl>
            <c:dLbl>
              <c:idx val="13"/>
              <c:layout>
                <c:manualLayout>
                  <c:x val="0"/>
                  <c:y val="8.92608010840618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0C-4700-AF24-72243C52C08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groups'!$B$33:$O$33</c:f>
              <c:numCache>
                <c:formatCode>General</c:formatCode>
                <c:ptCount val="14"/>
                <c:pt idx="0">
                  <c:v>27</c:v>
                </c:pt>
                <c:pt idx="1">
                  <c:v>30</c:v>
                </c:pt>
                <c:pt idx="2">
                  <c:v>32</c:v>
                </c:pt>
                <c:pt idx="3">
                  <c:v>34</c:v>
                </c:pt>
                <c:pt idx="4">
                  <c:v>36</c:v>
                </c:pt>
                <c:pt idx="5">
                  <c:v>36</c:v>
                </c:pt>
                <c:pt idx="6">
                  <c:v>37</c:v>
                </c:pt>
                <c:pt idx="7">
                  <c:v>36</c:v>
                </c:pt>
                <c:pt idx="8">
                  <c:v>36</c:v>
                </c:pt>
                <c:pt idx="9">
                  <c:v>35</c:v>
                </c:pt>
                <c:pt idx="10">
                  <c:v>34</c:v>
                </c:pt>
                <c:pt idx="11">
                  <c:v>32</c:v>
                </c:pt>
                <c:pt idx="12">
                  <c:v>31</c:v>
                </c:pt>
                <c:pt idx="13">
                  <c:v>29</c:v>
                </c:pt>
              </c:numCache>
            </c:numRef>
          </c:val>
          <c:smooth val="0"/>
          <c:extLst>
            <c:ext xmlns:c16="http://schemas.microsoft.com/office/drawing/2014/chart" uri="{C3380CC4-5D6E-409C-BE32-E72D297353CC}">
              <c16:uniqueId val="{00000006-BA0C-4700-AF24-72243C52C081}"/>
            </c:ext>
          </c:extLst>
        </c:ser>
        <c:ser>
          <c:idx val="2"/>
          <c:order val="2"/>
          <c:tx>
            <c:strRef>
              <c:f>'AIDS Deaths_by age groups'!$A$34</c:f>
              <c:strCache>
                <c:ptCount val="1"/>
                <c:pt idx="0">
                  <c:v>Age 10-14</c:v>
                </c:pt>
              </c:strCache>
            </c:strRef>
          </c:tx>
          <c:spPr>
            <a:ln w="22225" cap="rnd">
              <a:solidFill>
                <a:schemeClr val="accent3"/>
              </a:solidFill>
              <a:round/>
            </a:ln>
            <a:effectLst/>
          </c:spPr>
          <c:marker>
            <c:symbol val="circle"/>
            <c:size val="6"/>
            <c:spPr>
              <a:solidFill>
                <a:schemeClr val="lt1"/>
              </a:solidFill>
              <a:ln w="15875">
                <a:solidFill>
                  <a:schemeClr val="accent3"/>
                </a:solidFill>
                <a:round/>
              </a:ln>
              <a:effectLst/>
            </c:spPr>
          </c:marker>
          <c:dLbls>
            <c:dLbl>
              <c:idx val="9"/>
              <c:layout>
                <c:manualLayout>
                  <c:x val="-1.04017710908078E-16"/>
                  <c:y val="1.33891201626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0C-4700-AF24-72243C52C081}"/>
                </c:ext>
              </c:extLst>
            </c:dLbl>
            <c:dLbl>
              <c:idx val="10"/>
              <c:layout>
                <c:manualLayout>
                  <c:x val="1.4184397163119499E-3"/>
                  <c:y val="1.1157600135507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0C-4700-AF24-72243C52C081}"/>
                </c:ext>
              </c:extLst>
            </c:dLbl>
            <c:dLbl>
              <c:idx val="11"/>
              <c:layout>
                <c:manualLayout>
                  <c:x val="1.4184397163120601E-3"/>
                  <c:y val="1.5620640189710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0C-4700-AF24-72243C52C081}"/>
                </c:ext>
              </c:extLst>
            </c:dLbl>
            <c:dLbl>
              <c:idx val="12"/>
              <c:layout>
                <c:manualLayout>
                  <c:x val="4.2553191489361703E-3"/>
                  <c:y val="2.0083680243913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0C-4700-AF24-72243C52C081}"/>
                </c:ext>
              </c:extLst>
            </c:dLbl>
            <c:dLbl>
              <c:idx val="13"/>
              <c:layout>
                <c:manualLayout>
                  <c:x val="0"/>
                  <c:y val="-6.69456008130463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0C-4700-AF24-72243C52C0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groups'!$B$34:$O$34</c:f>
              <c:numCache>
                <c:formatCode>General</c:formatCode>
                <c:ptCount val="14"/>
                <c:pt idx="0">
                  <c:v>13</c:v>
                </c:pt>
                <c:pt idx="1">
                  <c:v>15</c:v>
                </c:pt>
                <c:pt idx="2">
                  <c:v>18</c:v>
                </c:pt>
                <c:pt idx="3">
                  <c:v>20</c:v>
                </c:pt>
                <c:pt idx="4">
                  <c:v>23</c:v>
                </c:pt>
                <c:pt idx="5">
                  <c:v>26</c:v>
                </c:pt>
                <c:pt idx="6">
                  <c:v>28</c:v>
                </c:pt>
                <c:pt idx="7">
                  <c:v>29</c:v>
                </c:pt>
                <c:pt idx="8">
                  <c:v>31</c:v>
                </c:pt>
                <c:pt idx="9">
                  <c:v>32</c:v>
                </c:pt>
                <c:pt idx="10">
                  <c:v>32</c:v>
                </c:pt>
                <c:pt idx="11">
                  <c:v>32</c:v>
                </c:pt>
                <c:pt idx="12">
                  <c:v>32</c:v>
                </c:pt>
                <c:pt idx="13">
                  <c:v>32</c:v>
                </c:pt>
              </c:numCache>
            </c:numRef>
          </c:val>
          <c:smooth val="0"/>
          <c:extLst>
            <c:ext xmlns:c16="http://schemas.microsoft.com/office/drawing/2014/chart" uri="{C3380CC4-5D6E-409C-BE32-E72D297353CC}">
              <c16:uniqueId val="{0000000C-BA0C-4700-AF24-72243C52C081}"/>
            </c:ext>
          </c:extLst>
        </c:ser>
        <c:ser>
          <c:idx val="3"/>
          <c:order val="3"/>
          <c:tx>
            <c:strRef>
              <c:f>'AIDS Deaths_by age groups'!$A$35</c:f>
              <c:strCache>
                <c:ptCount val="1"/>
                <c:pt idx="0">
                  <c:v>Age 15-19</c:v>
                </c:pt>
              </c:strCache>
            </c:strRef>
          </c:tx>
          <c:spPr>
            <a:ln w="22225" cap="rnd">
              <a:solidFill>
                <a:schemeClr val="accent4"/>
              </a:solidFill>
              <a:round/>
            </a:ln>
            <a:effectLst/>
          </c:spPr>
          <c:marker>
            <c:symbol val="circle"/>
            <c:size val="6"/>
            <c:spPr>
              <a:solidFill>
                <a:schemeClr val="lt1"/>
              </a:solidFill>
              <a:ln w="15875">
                <a:solidFill>
                  <a:schemeClr val="accent4"/>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groups'!$B$35:$O$35</c:f>
              <c:numCache>
                <c:formatCode>General</c:formatCode>
                <c:ptCount val="14"/>
                <c:pt idx="0">
                  <c:v>12</c:v>
                </c:pt>
                <c:pt idx="1">
                  <c:v>13</c:v>
                </c:pt>
                <c:pt idx="2">
                  <c:v>14</c:v>
                </c:pt>
                <c:pt idx="3">
                  <c:v>16</c:v>
                </c:pt>
                <c:pt idx="4">
                  <c:v>17</c:v>
                </c:pt>
                <c:pt idx="5">
                  <c:v>19</c:v>
                </c:pt>
                <c:pt idx="6">
                  <c:v>20</c:v>
                </c:pt>
                <c:pt idx="7">
                  <c:v>21</c:v>
                </c:pt>
                <c:pt idx="8">
                  <c:v>22</c:v>
                </c:pt>
                <c:pt idx="9">
                  <c:v>24</c:v>
                </c:pt>
                <c:pt idx="10">
                  <c:v>25</c:v>
                </c:pt>
                <c:pt idx="11">
                  <c:v>26</c:v>
                </c:pt>
                <c:pt idx="12">
                  <c:v>27</c:v>
                </c:pt>
                <c:pt idx="13">
                  <c:v>28</c:v>
                </c:pt>
              </c:numCache>
            </c:numRef>
          </c:val>
          <c:smooth val="0"/>
          <c:extLst>
            <c:ext xmlns:c16="http://schemas.microsoft.com/office/drawing/2014/chart" uri="{C3380CC4-5D6E-409C-BE32-E72D297353CC}">
              <c16:uniqueId val="{0000000D-BA0C-4700-AF24-72243C52C081}"/>
            </c:ext>
          </c:extLst>
        </c:ser>
        <c:ser>
          <c:idx val="4"/>
          <c:order val="4"/>
          <c:tx>
            <c:strRef>
              <c:f>'AIDS Deaths_by age groups'!$A$36</c:f>
              <c:strCache>
                <c:ptCount val="1"/>
                <c:pt idx="0">
                  <c:v>Age 20-24</c:v>
                </c:pt>
              </c:strCache>
            </c:strRef>
          </c:tx>
          <c:spPr>
            <a:ln w="22225" cap="rnd">
              <a:solidFill>
                <a:schemeClr val="accent5"/>
              </a:solid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groups'!$B$36:$O$36</c:f>
              <c:numCache>
                <c:formatCode>General</c:formatCode>
                <c:ptCount val="14"/>
                <c:pt idx="0">
                  <c:v>59</c:v>
                </c:pt>
                <c:pt idx="1">
                  <c:v>59</c:v>
                </c:pt>
                <c:pt idx="2">
                  <c:v>59</c:v>
                </c:pt>
                <c:pt idx="3">
                  <c:v>58</c:v>
                </c:pt>
                <c:pt idx="4">
                  <c:v>55</c:v>
                </c:pt>
                <c:pt idx="5">
                  <c:v>53</c:v>
                </c:pt>
                <c:pt idx="6">
                  <c:v>50</c:v>
                </c:pt>
                <c:pt idx="7">
                  <c:v>47</c:v>
                </c:pt>
                <c:pt idx="8">
                  <c:v>45</c:v>
                </c:pt>
                <c:pt idx="9">
                  <c:v>43</c:v>
                </c:pt>
                <c:pt idx="10">
                  <c:v>42</c:v>
                </c:pt>
                <c:pt idx="11">
                  <c:v>40</c:v>
                </c:pt>
                <c:pt idx="12">
                  <c:v>38</c:v>
                </c:pt>
                <c:pt idx="13">
                  <c:v>37</c:v>
                </c:pt>
              </c:numCache>
            </c:numRef>
          </c:val>
          <c:smooth val="0"/>
          <c:extLst>
            <c:ext xmlns:c16="http://schemas.microsoft.com/office/drawing/2014/chart" uri="{C3380CC4-5D6E-409C-BE32-E72D297353CC}">
              <c16:uniqueId val="{0000000E-BA0C-4700-AF24-72243C52C081}"/>
            </c:ext>
          </c:extLst>
        </c:ser>
        <c:dLbls>
          <c:dLblPos val="ctr"/>
          <c:showLegendKey val="0"/>
          <c:showVal val="1"/>
          <c:showCatName val="0"/>
          <c:showSerName val="0"/>
          <c:showPercent val="0"/>
          <c:showBubbleSize val="0"/>
        </c:dLbls>
        <c:marker val="1"/>
        <c:smooth val="0"/>
        <c:axId val="446759040"/>
        <c:axId val="446755904"/>
      </c:lineChart>
      <c:catAx>
        <c:axId val="4467590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6755904"/>
        <c:crosses val="autoZero"/>
        <c:auto val="1"/>
        <c:lblAlgn val="ctr"/>
        <c:lblOffset val="100"/>
        <c:noMultiLvlLbl val="0"/>
      </c:catAx>
      <c:valAx>
        <c:axId val="44675590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675904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baseline="0">
                <a:solidFill>
                  <a:schemeClr val="dk1">
                    <a:lumMod val="65000"/>
                    <a:lumOff val="35000"/>
                  </a:schemeClr>
                </a:solidFill>
                <a:latin typeface="+mn-lt"/>
                <a:ea typeface="+mn-ea"/>
                <a:cs typeface="+mn-cs"/>
              </a:defRPr>
            </a:pPr>
            <a:r>
              <a:rPr lang="en-US" sz="1600" b="0" i="0" u="none" strike="noStrike" baseline="0">
                <a:solidFill>
                  <a:sysClr val="windowText" lastClr="000000">
                    <a:lumMod val="65000"/>
                    <a:lumOff val="35000"/>
                  </a:sysClr>
                </a:solidFill>
                <a:effectLst/>
                <a:latin typeface="Calibri" panose="020F0502020204030204"/>
              </a:rPr>
              <a:t>Estimated number and percentage of AIDS-related deaths among adolescents aged 10-19, by UNICEF region, 2016</a:t>
            </a:r>
            <a:endParaRPr lang="en-US" sz="1400" b="0" i="0" u="none" strike="noStrike" baseline="0">
              <a:solidFill>
                <a:sysClr val="windowText" lastClr="000000">
                  <a:lumMod val="65000"/>
                  <a:lumOff val="35000"/>
                </a:sysClr>
              </a:solidFill>
              <a:effectLst/>
              <a:latin typeface="Calibri" panose="020F0502020204030204"/>
            </a:endParaRPr>
          </a:p>
        </c:rich>
      </c:tx>
      <c:overlay val="0"/>
      <c:spPr>
        <a:noFill/>
        <a:ln>
          <a:noFill/>
        </a:ln>
        <a:effectLst/>
      </c:spPr>
      <c:txPr>
        <a:bodyPr rot="0" spcFirstLastPara="1" vertOverflow="ellipsis" vert="horz" wrap="square" anchor="ctr" anchorCtr="1"/>
        <a:lstStyle/>
        <a:p>
          <a:pPr>
            <a:defRPr sz="1800" b="1" i="0" u="none" strike="noStrike" baseline="0">
              <a:solidFill>
                <a:schemeClr val="dk1">
                  <a:lumMod val="65000"/>
                  <a:lumOff val="35000"/>
                </a:schemeClr>
              </a:solidFill>
              <a:latin typeface="+mn-lt"/>
              <a:ea typeface="+mn-ea"/>
              <a:cs typeface="+mn-cs"/>
            </a:defRPr>
          </a:pPr>
          <a:endParaRPr lang="en-US"/>
        </a:p>
      </c:txPr>
    </c:title>
    <c:autoTitleDeleted val="0"/>
    <c:plotArea>
      <c:layout>
        <c:manualLayout>
          <c:layoutTarget val="inner"/>
          <c:xMode val="edge"/>
          <c:yMode val="edge"/>
          <c:x val="0.2518032275668512"/>
          <c:y val="0.28223638346041124"/>
          <c:w val="0.47015062461454615"/>
          <c:h val="0.67578875217846002"/>
        </c:manualLayout>
      </c:layout>
      <c:doughnutChart>
        <c:varyColors val="1"/>
        <c:ser>
          <c:idx val="0"/>
          <c:order val="0"/>
          <c:tx>
            <c:strRef>
              <c:f>'39 Deaths_10-19_Reg'!$B$39</c:f>
              <c:strCache>
                <c:ptCount val="1"/>
                <c:pt idx="0">
                  <c:v>Value</c:v>
                </c:pt>
              </c:strCache>
            </c:strRef>
          </c:tx>
          <c:dPt>
            <c:idx val="0"/>
            <c:bubble3D val="0"/>
            <c:spPr>
              <a:solidFill>
                <a:schemeClr val="accent6"/>
              </a:solidFill>
              <a:ln w="9525">
                <a:solidFill>
                  <a:schemeClr val="lt1"/>
                </a:solidFill>
              </a:ln>
              <a:effectLst/>
            </c:spPr>
            <c:extLst>
              <c:ext xmlns:c16="http://schemas.microsoft.com/office/drawing/2014/chart" uri="{C3380CC4-5D6E-409C-BE32-E72D297353CC}">
                <c16:uniqueId val="{00000008-DDDD-4A9C-94BB-2FD1F6B8A66D}"/>
              </c:ext>
            </c:extLst>
          </c:dPt>
          <c:dPt>
            <c:idx val="1"/>
            <c:bubble3D val="0"/>
            <c:spPr>
              <a:solidFill>
                <a:schemeClr val="accent5"/>
              </a:solidFill>
              <a:ln w="9525">
                <a:solidFill>
                  <a:schemeClr val="lt1"/>
                </a:solidFill>
              </a:ln>
              <a:effectLst/>
            </c:spPr>
            <c:extLst>
              <c:ext xmlns:c16="http://schemas.microsoft.com/office/drawing/2014/chart" uri="{C3380CC4-5D6E-409C-BE32-E72D297353CC}">
                <c16:uniqueId val="{00000009-DDDD-4A9C-94BB-2FD1F6B8A66D}"/>
              </c:ext>
            </c:extLst>
          </c:dPt>
          <c:dPt>
            <c:idx val="2"/>
            <c:bubble3D val="0"/>
            <c:spPr>
              <a:solidFill>
                <a:schemeClr val="accent4"/>
              </a:solidFill>
              <a:ln w="9525">
                <a:solidFill>
                  <a:schemeClr val="lt1"/>
                </a:solidFill>
              </a:ln>
              <a:effectLst/>
            </c:spPr>
            <c:extLst>
              <c:ext xmlns:c16="http://schemas.microsoft.com/office/drawing/2014/chart" uri="{C3380CC4-5D6E-409C-BE32-E72D297353CC}">
                <c16:uniqueId val="{00000007-DDDD-4A9C-94BB-2FD1F6B8A66D}"/>
              </c:ext>
            </c:extLst>
          </c:dPt>
          <c:dPt>
            <c:idx val="3"/>
            <c:bubble3D val="0"/>
            <c:spPr>
              <a:solidFill>
                <a:schemeClr val="accent6">
                  <a:lumMod val="60000"/>
                </a:schemeClr>
              </a:solidFill>
              <a:ln w="9525">
                <a:solidFill>
                  <a:schemeClr val="lt1"/>
                </a:solidFill>
              </a:ln>
              <a:effectLst/>
            </c:spPr>
            <c:extLst>
              <c:ext xmlns:c16="http://schemas.microsoft.com/office/drawing/2014/chart" uri="{C3380CC4-5D6E-409C-BE32-E72D297353CC}">
                <c16:uniqueId val="{00000005-DDDD-4A9C-94BB-2FD1F6B8A66D}"/>
              </c:ext>
            </c:extLst>
          </c:dPt>
          <c:dPt>
            <c:idx val="4"/>
            <c:bubble3D val="0"/>
            <c:spPr>
              <a:solidFill>
                <a:schemeClr val="accent5">
                  <a:lumMod val="60000"/>
                </a:schemeClr>
              </a:solidFill>
              <a:ln w="9525">
                <a:solidFill>
                  <a:schemeClr val="lt1"/>
                </a:solidFill>
              </a:ln>
              <a:effectLst/>
            </c:spPr>
            <c:extLst>
              <c:ext xmlns:c16="http://schemas.microsoft.com/office/drawing/2014/chart" uri="{C3380CC4-5D6E-409C-BE32-E72D297353CC}">
                <c16:uniqueId val="{00000004-DDDD-4A9C-94BB-2FD1F6B8A66D}"/>
              </c:ext>
            </c:extLst>
          </c:dPt>
          <c:dPt>
            <c:idx val="5"/>
            <c:bubble3D val="0"/>
            <c:spPr>
              <a:solidFill>
                <a:schemeClr val="accent4">
                  <a:lumMod val="60000"/>
                </a:schemeClr>
              </a:solidFill>
              <a:ln w="9525">
                <a:solidFill>
                  <a:schemeClr val="lt1"/>
                </a:solidFill>
              </a:ln>
              <a:effectLst/>
            </c:spPr>
            <c:extLst>
              <c:ext xmlns:c16="http://schemas.microsoft.com/office/drawing/2014/chart" uri="{C3380CC4-5D6E-409C-BE32-E72D297353CC}">
                <c16:uniqueId val="{00000003-DDDD-4A9C-94BB-2FD1F6B8A66D}"/>
              </c:ext>
            </c:extLst>
          </c:dPt>
          <c:dPt>
            <c:idx val="6"/>
            <c:bubble3D val="0"/>
            <c:spPr>
              <a:solidFill>
                <a:schemeClr val="accent6">
                  <a:lumMod val="80000"/>
                  <a:lumOff val="20000"/>
                </a:schemeClr>
              </a:solidFill>
              <a:ln w="9525">
                <a:solidFill>
                  <a:schemeClr val="lt1"/>
                </a:solidFill>
              </a:ln>
              <a:effectLst/>
            </c:spPr>
            <c:extLst>
              <c:ext xmlns:c16="http://schemas.microsoft.com/office/drawing/2014/chart" uri="{C3380CC4-5D6E-409C-BE32-E72D297353CC}">
                <c16:uniqueId val="{00000006-DDDD-4A9C-94BB-2FD1F6B8A66D}"/>
              </c:ext>
            </c:extLst>
          </c:dPt>
          <c:dPt>
            <c:idx val="7"/>
            <c:bubble3D val="0"/>
            <c:spPr>
              <a:solidFill>
                <a:schemeClr val="accent5">
                  <a:lumMod val="80000"/>
                  <a:lumOff val="20000"/>
                </a:schemeClr>
              </a:solidFill>
              <a:ln w="9525">
                <a:solidFill>
                  <a:schemeClr val="lt1"/>
                </a:solidFill>
              </a:ln>
              <a:effectLst/>
            </c:spPr>
            <c:extLst>
              <c:ext xmlns:c16="http://schemas.microsoft.com/office/drawing/2014/chart" uri="{C3380CC4-5D6E-409C-BE32-E72D297353CC}">
                <c16:uniqueId val="{00000002-DDDD-4A9C-94BB-2FD1F6B8A66D}"/>
              </c:ext>
            </c:extLst>
          </c:dPt>
          <c:dPt>
            <c:idx val="8"/>
            <c:bubble3D val="0"/>
            <c:spPr>
              <a:solidFill>
                <a:schemeClr val="accent4">
                  <a:lumMod val="80000"/>
                  <a:lumOff val="20000"/>
                </a:schemeClr>
              </a:solidFill>
              <a:ln w="9525">
                <a:solidFill>
                  <a:schemeClr val="lt1"/>
                </a:solidFill>
              </a:ln>
              <a:effectLst/>
            </c:spPr>
            <c:extLst>
              <c:ext xmlns:c16="http://schemas.microsoft.com/office/drawing/2014/chart" uri="{C3380CC4-5D6E-409C-BE32-E72D297353CC}">
                <c16:uniqueId val="{00000001-DDDD-4A9C-94BB-2FD1F6B8A66D}"/>
              </c:ext>
            </c:extLst>
          </c:dPt>
          <c:dLbls>
            <c:dLbl>
              <c:idx val="0"/>
              <c:tx>
                <c:rich>
                  <a:bodyPr/>
                  <a:lstStyle/>
                  <a:p>
                    <a:fld id="{21714995-AED2-4361-B2B9-B52EDAF47743}" type="CATEGORYNAME">
                      <a:rPr lang="en-US"/>
                      <a:pPr/>
                      <a:t>[CATEGORY NAME]</a:t>
                    </a:fld>
                    <a:endParaRPr lang="en-US" baseline="0"/>
                  </a:p>
                  <a:p>
                    <a:r>
                      <a:rPr lang="en-US" baseline="0"/>
                      <a:t>34,000</a:t>
                    </a:r>
                  </a:p>
                  <a:p>
                    <a:fld id="{68840D0C-867C-462D-BAFE-56831792E47F}"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DDDD-4A9C-94BB-2FD1F6B8A66D}"/>
                </c:ext>
              </c:extLst>
            </c:dLbl>
            <c:dLbl>
              <c:idx val="1"/>
              <c:tx>
                <c:rich>
                  <a:bodyPr/>
                  <a:lstStyle/>
                  <a:p>
                    <a:fld id="{594AAB4A-EB34-4974-B9AF-C0D9CD0FCE2D}" type="CATEGORYNAME">
                      <a:rPr lang="en-US"/>
                      <a:pPr/>
                      <a:t>[CATEGORY NAME]</a:t>
                    </a:fld>
                    <a:endParaRPr lang="en-US" baseline="0"/>
                  </a:p>
                  <a:p>
                    <a:r>
                      <a:rPr lang="en-US"/>
                      <a:t>16,000</a:t>
                    </a:r>
                    <a:endParaRPr lang="en-US" baseline="0"/>
                  </a:p>
                  <a:p>
                    <a:fld id="{653D6333-1845-40E1-8C76-3F1174DCCD9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DDDD-4A9C-94BB-2FD1F6B8A66D}"/>
                </c:ext>
              </c:extLst>
            </c:dLbl>
            <c:dLbl>
              <c:idx val="2"/>
              <c:layout>
                <c:manualLayout>
                  <c:x val="-0.222955628896223"/>
                  <c:y val="3.2827729220992419E-2"/>
                </c:manualLayout>
              </c:layout>
              <c:tx>
                <c:rich>
                  <a:bodyPr/>
                  <a:lstStyle/>
                  <a:p>
                    <a:fld id="{9FA6CF95-E9F3-4455-84CC-D2E9F42D787D}" type="CATEGORYNAME">
                      <a:rPr lang="en-US"/>
                      <a:pPr/>
                      <a:t>[CATEGORY NAME]</a:t>
                    </a:fld>
                    <a:endParaRPr lang="en-US" baseline="0"/>
                  </a:p>
                  <a:p>
                    <a:r>
                      <a:rPr lang="en-US"/>
                      <a:t>3,100</a:t>
                    </a:r>
                    <a:endParaRPr lang="en-US" baseline="0"/>
                  </a:p>
                  <a:p>
                    <a:fld id="{8B958860-6BD4-4792-83EE-79310F87BBB2}"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DDDD-4A9C-94BB-2FD1F6B8A66D}"/>
                </c:ext>
              </c:extLst>
            </c:dLbl>
            <c:dLbl>
              <c:idx val="3"/>
              <c:layout>
                <c:manualLayout>
                  <c:x val="-0.34323432343234322"/>
                  <c:y val="-6.565545844198499E-2"/>
                </c:manualLayout>
              </c:layout>
              <c:tx>
                <c:rich>
                  <a:bodyPr/>
                  <a:lstStyle/>
                  <a:p>
                    <a:fld id="{2BD966FC-AA82-4FDD-A8BD-337A40406D7D}" type="CATEGORYNAME">
                      <a:rPr lang="en-US"/>
                      <a:pPr/>
                      <a:t>[CATEGORY NAME]</a:t>
                    </a:fld>
                    <a:endParaRPr lang="en-US" baseline="0"/>
                  </a:p>
                  <a:p>
                    <a:r>
                      <a:rPr lang="en-US"/>
                      <a:t>&lt;1,000</a:t>
                    </a:r>
                    <a:endParaRPr lang="en-US" baseline="0"/>
                  </a:p>
                  <a:p>
                    <a:fld id="{1228E9EF-C0A1-4C48-B53E-0DF26444E52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DDDD-4A9C-94BB-2FD1F6B8A66D}"/>
                </c:ext>
              </c:extLst>
            </c:dLbl>
            <c:dLbl>
              <c:idx val="4"/>
              <c:layout>
                <c:manualLayout>
                  <c:x val="-0.25082508250825081"/>
                  <c:y val="-0.12925918380765797"/>
                </c:manualLayout>
              </c:layout>
              <c:tx>
                <c:rich>
                  <a:bodyPr/>
                  <a:lstStyle/>
                  <a:p>
                    <a:fld id="{5CE718F4-77D3-4D21-A5DA-02E2066440BE}" type="CATEGORYNAME">
                      <a:rPr lang="en-US"/>
                      <a:pPr/>
                      <a:t>[CATEGORY NAME]</a:t>
                    </a:fld>
                    <a:endParaRPr lang="en-US" baseline="0"/>
                  </a:p>
                  <a:p>
                    <a:r>
                      <a:rPr lang="en-US"/>
                      <a:t>&lt;1,000</a:t>
                    </a:r>
                    <a:endParaRPr lang="en-US" baseline="0"/>
                  </a:p>
                  <a:p>
                    <a:fld id="{4FEB0CF5-9A08-42E6-82BA-9A0E156926D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DDDD-4A9C-94BB-2FD1F6B8A66D}"/>
                </c:ext>
              </c:extLst>
            </c:dLbl>
            <c:dLbl>
              <c:idx val="5"/>
              <c:layout>
                <c:manualLayout>
                  <c:x val="-0.11441144114411442"/>
                  <c:y val="-0.16619037918127452"/>
                </c:manualLayout>
              </c:layout>
              <c:tx>
                <c:rich>
                  <a:bodyPr/>
                  <a:lstStyle/>
                  <a:p>
                    <a:fld id="{F8A42551-DF80-4856-980C-FF31A962FD77}" type="CATEGORYNAME">
                      <a:rPr lang="en-US"/>
                      <a:pPr/>
                      <a:t>[CATEGORY NAME]</a:t>
                    </a:fld>
                    <a:endParaRPr lang="en-US" baseline="0"/>
                  </a:p>
                  <a:p>
                    <a:r>
                      <a:rPr lang="en-US"/>
                      <a:t>...</a:t>
                    </a:r>
                    <a:endParaRPr lang="en-US" baseline="0"/>
                  </a:p>
                  <a:p>
                    <a:r>
                      <a:rPr lang="en-US"/>
                      <a:t>&lt;1%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DDDD-4A9C-94BB-2FD1F6B8A66D}"/>
                </c:ext>
              </c:extLst>
            </c:dLbl>
            <c:dLbl>
              <c:idx val="6"/>
              <c:layout>
                <c:manualLayout>
                  <c:x val="0.22735606894022736"/>
                  <c:y val="-5.5396793060424832E-2"/>
                </c:manualLayout>
              </c:layout>
              <c:tx>
                <c:rich>
                  <a:bodyPr/>
                  <a:lstStyle/>
                  <a:p>
                    <a:fld id="{6EC21C83-5A6D-4330-8565-007A5A539560}" type="CATEGORYNAME">
                      <a:rPr lang="en-US"/>
                      <a:pPr/>
                      <a:t>[CATEGORY NAME]</a:t>
                    </a:fld>
                    <a:endParaRPr lang="en-US" baseline="0"/>
                  </a:p>
                  <a:p>
                    <a:r>
                      <a:rPr lang="en-US"/>
                      <a:t>...</a:t>
                    </a:r>
                    <a:endParaRPr lang="en-US" baseline="0"/>
                  </a:p>
                  <a:p>
                    <a:r>
                      <a:rPr lang="en-US"/>
                      <a:t>&lt;1%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DDDD-4A9C-94BB-2FD1F6B8A66D}"/>
                </c:ext>
              </c:extLst>
            </c:dLbl>
            <c:dLbl>
              <c:idx val="7"/>
              <c:layout>
                <c:manualLayout>
                  <c:x val="4.2537587092042535E-2"/>
                  <c:y val="-0.16824211225758653"/>
                </c:manualLayout>
              </c:layout>
              <c:tx>
                <c:rich>
                  <a:bodyPr/>
                  <a:lstStyle/>
                  <a:p>
                    <a:fld id="{55E567F0-424E-4A06-8157-2AA24CE24EDA}" type="CATEGORYNAME">
                      <a:rPr lang="en-US"/>
                      <a:pPr/>
                      <a:t>[CATEGORY NAME]</a:t>
                    </a:fld>
                    <a:endParaRPr lang="en-US" baseline="0"/>
                  </a:p>
                  <a:p>
                    <a:r>
                      <a:rPr lang="en-US"/>
                      <a:t>&lt;100</a:t>
                    </a:r>
                    <a:endParaRPr lang="en-US" baseline="0"/>
                  </a:p>
                  <a:p>
                    <a:r>
                      <a:rPr lang="en-US"/>
                      <a:t>&lt;1%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DDDD-4A9C-94BB-2FD1F6B8A66D}"/>
                </c:ext>
              </c:extLst>
            </c:dLbl>
            <c:dLbl>
              <c:idx val="8"/>
              <c:layout>
                <c:manualLayout>
                  <c:x val="0.20242024202420231"/>
                  <c:y val="-0.17439731148652263"/>
                </c:manualLayout>
              </c:layout>
              <c:tx>
                <c:rich>
                  <a:bodyPr/>
                  <a:lstStyle/>
                  <a:p>
                    <a:fld id="{80E944CD-69C2-40E1-8ED4-AAC49C291EEF}" type="CATEGORYNAME">
                      <a:rPr lang="en-US"/>
                      <a:pPr/>
                      <a:t>[CATEGORY NAME]</a:t>
                    </a:fld>
                    <a:endParaRPr lang="en-US" baseline="0"/>
                  </a:p>
                  <a:p>
                    <a:r>
                      <a:rPr lang="en-US"/>
                      <a:t>...</a:t>
                    </a:r>
                    <a:endParaRPr lang="en-US" baseline="0"/>
                  </a:p>
                  <a:p>
                    <a:r>
                      <a:rPr lang="en-US"/>
                      <a:t>&lt;1%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DDDD-4A9C-94BB-2FD1F6B8A66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baseline="0">
                    <a:solidFill>
                      <a:schemeClr val="bg2">
                        <a:lumMod val="10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'39 Deaths_10-19_Reg'!$A$40:$A$48</c:f>
              <c:strCache>
                <c:ptCount val="9"/>
                <c:pt idx="0">
                  <c:v>Eastern and Southern Africa</c:v>
                </c:pt>
                <c:pt idx="1">
                  <c:v>West and Central Africa</c:v>
                </c:pt>
                <c:pt idx="2">
                  <c:v>South Asia</c:v>
                </c:pt>
                <c:pt idx="3">
                  <c:v>Latin America and the Caribbean</c:v>
                </c:pt>
                <c:pt idx="4">
                  <c:v>East Asia and the Pacific</c:v>
                </c:pt>
                <c:pt idx="5">
                  <c:v>Eastern Europe and Central Asia</c:v>
                </c:pt>
                <c:pt idx="6">
                  <c:v>North America</c:v>
                </c:pt>
                <c:pt idx="7">
                  <c:v>Middle East and North Africa</c:v>
                </c:pt>
                <c:pt idx="8">
                  <c:v>Western Europe</c:v>
                </c:pt>
              </c:strCache>
            </c:strRef>
          </c:cat>
          <c:val>
            <c:numRef>
              <c:f>'39 Deaths_10-19_Reg'!$B$40:$B$48</c:f>
              <c:numCache>
                <c:formatCode>_(* #,##0_);_(* \(#,##0\);_(* "-"??_);_(@_)</c:formatCode>
                <c:ptCount val="9"/>
                <c:pt idx="0">
                  <c:v>33575.759680000003</c:v>
                </c:pt>
                <c:pt idx="1">
                  <c:v>16285.05215</c:v>
                </c:pt>
                <c:pt idx="2">
                  <c:v>3117.26856</c:v>
                </c:pt>
                <c:pt idx="3">
                  <c:v>975.25890000000004</c:v>
                </c:pt>
                <c:pt idx="4">
                  <c:v>739.95195999999999</c:v>
                </c:pt>
                <c:pt idx="5">
                  <c:v>177.8965</c:v>
                </c:pt>
                <c:pt idx="6">
                  <c:v>86.617200000000011</c:v>
                </c:pt>
                <c:pt idx="7">
                  <c:v>52.11862</c:v>
                </c:pt>
                <c:pt idx="8">
                  <c:v>41.677890000000005</c:v>
                </c:pt>
              </c:numCache>
            </c:numRef>
          </c:val>
          <c:extLst>
            <c:ext xmlns:c16="http://schemas.microsoft.com/office/drawing/2014/chart" uri="{C3380CC4-5D6E-409C-BE32-E72D297353CC}">
              <c16:uniqueId val="{00000000-DDDD-4A9C-94BB-2FD1F6B8A66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0"/>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adolescents</a:t>
            </a:r>
            <a:r>
              <a:rPr lang="en-US" sz="1600" baseline="0"/>
              <a:t> </a:t>
            </a:r>
            <a:r>
              <a:rPr lang="en-US" sz="1600"/>
              <a:t>aged 10–19, West and Central Africa, 2016</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241116711625701"/>
          <c:y val="0.33605809377391999"/>
          <c:w val="0.52836390623585805"/>
          <c:h val="0.56332907776299601"/>
        </c:manualLayout>
      </c:layout>
      <c:pieChart>
        <c:varyColors val="1"/>
        <c:ser>
          <c:idx val="0"/>
          <c:order val="0"/>
          <c:tx>
            <c:strRef>
              <c:f>'40 Deaths_10-19_Country'!$B$38</c:f>
              <c:strCache>
                <c:ptCount val="1"/>
                <c:pt idx="0">
                  <c:v>Value</c:v>
                </c:pt>
              </c:strCache>
            </c:strRef>
          </c:tx>
          <c:dPt>
            <c:idx val="0"/>
            <c:bubble3D val="0"/>
            <c:spPr>
              <a:solidFill>
                <a:schemeClr val="accent2"/>
              </a:solidFill>
              <a:ln>
                <a:noFill/>
              </a:ln>
              <a:effectLst/>
            </c:spPr>
            <c:extLst>
              <c:ext xmlns:c16="http://schemas.microsoft.com/office/drawing/2014/chart" uri="{C3380CC4-5D6E-409C-BE32-E72D297353CC}">
                <c16:uniqueId val="{00000001-9947-4FB2-AC1A-D9A93F0523B4}"/>
              </c:ext>
            </c:extLst>
          </c:dPt>
          <c:dPt>
            <c:idx val="1"/>
            <c:bubble3D val="0"/>
            <c:spPr>
              <a:solidFill>
                <a:schemeClr val="accent4"/>
              </a:solidFill>
              <a:ln>
                <a:noFill/>
              </a:ln>
              <a:effectLst/>
            </c:spPr>
            <c:extLst>
              <c:ext xmlns:c16="http://schemas.microsoft.com/office/drawing/2014/chart" uri="{C3380CC4-5D6E-409C-BE32-E72D297353CC}">
                <c16:uniqueId val="{00000003-9947-4FB2-AC1A-D9A93F0523B4}"/>
              </c:ext>
            </c:extLst>
          </c:dPt>
          <c:dPt>
            <c:idx val="2"/>
            <c:bubble3D val="0"/>
            <c:spPr>
              <a:solidFill>
                <a:schemeClr val="accent6"/>
              </a:solidFill>
              <a:ln>
                <a:noFill/>
              </a:ln>
              <a:effectLst/>
            </c:spPr>
            <c:extLst>
              <c:ext xmlns:c16="http://schemas.microsoft.com/office/drawing/2014/chart" uri="{C3380CC4-5D6E-409C-BE32-E72D297353CC}">
                <c16:uniqueId val="{00000005-9947-4FB2-AC1A-D9A93F0523B4}"/>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9947-4FB2-AC1A-D9A93F0523B4}"/>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9947-4FB2-AC1A-D9A93F0523B4}"/>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9947-4FB2-AC1A-D9A93F0523B4}"/>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9947-4FB2-AC1A-D9A93F0523B4}"/>
              </c:ext>
            </c:extLst>
          </c:dPt>
          <c:dPt>
            <c:idx val="7"/>
            <c:bubble3D val="0"/>
            <c:spPr>
              <a:solidFill>
                <a:schemeClr val="accent4">
                  <a:lumMod val="80000"/>
                  <a:lumOff val="20000"/>
                </a:schemeClr>
              </a:solidFill>
              <a:ln>
                <a:noFill/>
              </a:ln>
              <a:effectLst/>
            </c:spPr>
            <c:extLst>
              <c:ext xmlns:c16="http://schemas.microsoft.com/office/drawing/2014/chart" uri="{C3380CC4-5D6E-409C-BE32-E72D297353CC}">
                <c16:uniqueId val="{0000000F-9947-4FB2-AC1A-D9A93F0523B4}"/>
              </c:ext>
            </c:extLst>
          </c:dPt>
          <c:dPt>
            <c:idx val="8"/>
            <c:bubble3D val="0"/>
            <c:spPr>
              <a:solidFill>
                <a:schemeClr val="accent6">
                  <a:lumMod val="80000"/>
                  <a:lumOff val="20000"/>
                </a:schemeClr>
              </a:solidFill>
              <a:ln>
                <a:noFill/>
              </a:ln>
              <a:effectLst/>
            </c:spPr>
            <c:extLst>
              <c:ext xmlns:c16="http://schemas.microsoft.com/office/drawing/2014/chart" uri="{C3380CC4-5D6E-409C-BE32-E72D297353CC}">
                <c16:uniqueId val="{00000011-9947-4FB2-AC1A-D9A93F0523B4}"/>
              </c:ext>
            </c:extLst>
          </c:dPt>
          <c:dPt>
            <c:idx val="9"/>
            <c:bubble3D val="0"/>
            <c:spPr>
              <a:solidFill>
                <a:schemeClr val="accent2">
                  <a:lumMod val="80000"/>
                </a:schemeClr>
              </a:solidFill>
              <a:ln>
                <a:noFill/>
              </a:ln>
              <a:effectLst/>
            </c:spPr>
            <c:extLst>
              <c:ext xmlns:c16="http://schemas.microsoft.com/office/drawing/2014/chart" uri="{C3380CC4-5D6E-409C-BE32-E72D297353CC}">
                <c16:uniqueId val="{00000013-9947-4FB2-AC1A-D9A93F0523B4}"/>
              </c:ext>
            </c:extLst>
          </c:dPt>
          <c:dPt>
            <c:idx val="10"/>
            <c:bubble3D val="0"/>
            <c:spPr>
              <a:solidFill>
                <a:schemeClr val="accent4">
                  <a:lumMod val="80000"/>
                </a:schemeClr>
              </a:solidFill>
              <a:ln>
                <a:noFill/>
              </a:ln>
              <a:effectLst/>
            </c:spPr>
            <c:extLst>
              <c:ext xmlns:c16="http://schemas.microsoft.com/office/drawing/2014/chart" uri="{C3380CC4-5D6E-409C-BE32-E72D297353CC}">
                <c16:uniqueId val="{00000015-9947-4FB2-AC1A-D9A93F0523B4}"/>
              </c:ext>
            </c:extLst>
          </c:dPt>
          <c:dPt>
            <c:idx val="11"/>
            <c:bubble3D val="0"/>
            <c:spPr>
              <a:solidFill>
                <a:schemeClr val="accent6">
                  <a:lumMod val="80000"/>
                </a:schemeClr>
              </a:solidFill>
              <a:ln>
                <a:noFill/>
              </a:ln>
              <a:effectLst/>
            </c:spPr>
            <c:extLst>
              <c:ext xmlns:c16="http://schemas.microsoft.com/office/drawing/2014/chart" uri="{C3380CC4-5D6E-409C-BE32-E72D297353CC}">
                <c16:uniqueId val="{00000017-9947-4FB2-AC1A-D9A93F0523B4}"/>
              </c:ext>
            </c:extLst>
          </c:dPt>
          <c:dPt>
            <c:idx val="12"/>
            <c:bubble3D val="0"/>
            <c:spPr>
              <a:solidFill>
                <a:schemeClr val="accent2">
                  <a:lumMod val="60000"/>
                  <a:lumOff val="40000"/>
                </a:schemeClr>
              </a:solidFill>
              <a:ln>
                <a:noFill/>
              </a:ln>
              <a:effectLst/>
            </c:spPr>
            <c:extLst>
              <c:ext xmlns:c16="http://schemas.microsoft.com/office/drawing/2014/chart" uri="{C3380CC4-5D6E-409C-BE32-E72D297353CC}">
                <c16:uniqueId val="{00000019-9947-4FB2-AC1A-D9A93F0523B4}"/>
              </c:ext>
            </c:extLst>
          </c:dPt>
          <c:dPt>
            <c:idx val="13"/>
            <c:bubble3D val="0"/>
            <c:spPr>
              <a:solidFill>
                <a:schemeClr val="accent4">
                  <a:lumMod val="60000"/>
                  <a:lumOff val="40000"/>
                </a:schemeClr>
              </a:solidFill>
              <a:ln>
                <a:noFill/>
              </a:ln>
              <a:effectLst/>
            </c:spPr>
            <c:extLst>
              <c:ext xmlns:c16="http://schemas.microsoft.com/office/drawing/2014/chart" uri="{C3380CC4-5D6E-409C-BE32-E72D297353CC}">
                <c16:uniqueId val="{0000001B-9947-4FB2-AC1A-D9A93F0523B4}"/>
              </c:ext>
            </c:extLst>
          </c:dPt>
          <c:dPt>
            <c:idx val="14"/>
            <c:bubble3D val="0"/>
            <c:spPr>
              <a:solidFill>
                <a:schemeClr val="accent6">
                  <a:lumMod val="60000"/>
                  <a:lumOff val="40000"/>
                </a:schemeClr>
              </a:solidFill>
              <a:ln>
                <a:noFill/>
              </a:ln>
              <a:effectLst/>
            </c:spPr>
            <c:extLst>
              <c:ext xmlns:c16="http://schemas.microsoft.com/office/drawing/2014/chart" uri="{C3380CC4-5D6E-409C-BE32-E72D297353CC}">
                <c16:uniqueId val="{0000001D-9947-4FB2-AC1A-D9A93F0523B4}"/>
              </c:ext>
            </c:extLst>
          </c:dPt>
          <c:dPt>
            <c:idx val="15"/>
            <c:bubble3D val="0"/>
            <c:spPr>
              <a:solidFill>
                <a:schemeClr val="accent2">
                  <a:lumMod val="50000"/>
                </a:schemeClr>
              </a:solidFill>
              <a:ln>
                <a:noFill/>
              </a:ln>
              <a:effectLst/>
            </c:spPr>
            <c:extLst>
              <c:ext xmlns:c16="http://schemas.microsoft.com/office/drawing/2014/chart" uri="{C3380CC4-5D6E-409C-BE32-E72D297353CC}">
                <c16:uniqueId val="{0000001F-9947-4FB2-AC1A-D9A93F0523B4}"/>
              </c:ext>
            </c:extLst>
          </c:dPt>
          <c:dPt>
            <c:idx val="16"/>
            <c:bubble3D val="0"/>
            <c:spPr>
              <a:solidFill>
                <a:schemeClr val="accent4">
                  <a:lumMod val="50000"/>
                </a:schemeClr>
              </a:solidFill>
              <a:ln>
                <a:noFill/>
              </a:ln>
              <a:effectLst/>
            </c:spPr>
            <c:extLst>
              <c:ext xmlns:c16="http://schemas.microsoft.com/office/drawing/2014/chart" uri="{C3380CC4-5D6E-409C-BE32-E72D297353CC}">
                <c16:uniqueId val="{00000021-9947-4FB2-AC1A-D9A93F0523B4}"/>
              </c:ext>
            </c:extLst>
          </c:dPt>
          <c:dPt>
            <c:idx val="17"/>
            <c:bubble3D val="0"/>
            <c:spPr>
              <a:solidFill>
                <a:schemeClr val="accent6">
                  <a:lumMod val="50000"/>
                </a:schemeClr>
              </a:solidFill>
              <a:ln>
                <a:noFill/>
              </a:ln>
              <a:effectLst/>
            </c:spPr>
            <c:extLst>
              <c:ext xmlns:c16="http://schemas.microsoft.com/office/drawing/2014/chart" uri="{C3380CC4-5D6E-409C-BE32-E72D297353CC}">
                <c16:uniqueId val="{00000023-9947-4FB2-AC1A-D9A93F0523B4}"/>
              </c:ext>
            </c:extLst>
          </c:dPt>
          <c:dPt>
            <c:idx val="18"/>
            <c:bubble3D val="0"/>
            <c:spPr>
              <a:solidFill>
                <a:schemeClr val="accent2">
                  <a:lumMod val="70000"/>
                  <a:lumOff val="30000"/>
                </a:schemeClr>
              </a:solidFill>
              <a:ln>
                <a:noFill/>
              </a:ln>
              <a:effectLst/>
            </c:spPr>
            <c:extLst>
              <c:ext xmlns:c16="http://schemas.microsoft.com/office/drawing/2014/chart" uri="{C3380CC4-5D6E-409C-BE32-E72D297353CC}">
                <c16:uniqueId val="{00000025-9947-4FB2-AC1A-D9A93F0523B4}"/>
              </c:ext>
            </c:extLst>
          </c:dPt>
          <c:dPt>
            <c:idx val="19"/>
            <c:bubble3D val="0"/>
            <c:spPr>
              <a:solidFill>
                <a:schemeClr val="accent4">
                  <a:lumMod val="70000"/>
                  <a:lumOff val="30000"/>
                </a:schemeClr>
              </a:solidFill>
              <a:ln>
                <a:noFill/>
              </a:ln>
              <a:effectLst/>
            </c:spPr>
            <c:extLst>
              <c:ext xmlns:c16="http://schemas.microsoft.com/office/drawing/2014/chart" uri="{C3380CC4-5D6E-409C-BE32-E72D297353CC}">
                <c16:uniqueId val="{00000027-9947-4FB2-AC1A-D9A93F0523B4}"/>
              </c:ext>
            </c:extLst>
          </c:dPt>
          <c:dPt>
            <c:idx val="20"/>
            <c:bubble3D val="0"/>
            <c:spPr>
              <a:solidFill>
                <a:schemeClr val="accent6">
                  <a:lumMod val="70000"/>
                  <a:lumOff val="30000"/>
                </a:schemeClr>
              </a:solidFill>
              <a:ln>
                <a:noFill/>
              </a:ln>
              <a:effectLst/>
            </c:spPr>
            <c:extLst>
              <c:ext xmlns:c16="http://schemas.microsoft.com/office/drawing/2014/chart" uri="{C3380CC4-5D6E-409C-BE32-E72D297353CC}">
                <c16:uniqueId val="{00000029-9947-4FB2-AC1A-D9A93F0523B4}"/>
              </c:ext>
            </c:extLst>
          </c:dPt>
          <c:dPt>
            <c:idx val="21"/>
            <c:bubble3D val="0"/>
            <c:spPr>
              <a:solidFill>
                <a:schemeClr val="accent2">
                  <a:lumMod val="70000"/>
                </a:schemeClr>
              </a:solidFill>
              <a:ln>
                <a:noFill/>
              </a:ln>
              <a:effectLst/>
            </c:spPr>
            <c:extLst>
              <c:ext xmlns:c16="http://schemas.microsoft.com/office/drawing/2014/chart" uri="{C3380CC4-5D6E-409C-BE32-E72D297353CC}">
                <c16:uniqueId val="{0000002B-9947-4FB2-AC1A-D9A93F0523B4}"/>
              </c:ext>
            </c:extLst>
          </c:dPt>
          <c:dPt>
            <c:idx val="22"/>
            <c:bubble3D val="0"/>
            <c:spPr>
              <a:solidFill>
                <a:schemeClr val="accent4">
                  <a:lumMod val="70000"/>
                </a:schemeClr>
              </a:solidFill>
              <a:ln>
                <a:noFill/>
              </a:ln>
              <a:effectLst/>
            </c:spPr>
            <c:extLst>
              <c:ext xmlns:c16="http://schemas.microsoft.com/office/drawing/2014/chart" uri="{C3380CC4-5D6E-409C-BE32-E72D297353CC}">
                <c16:uniqueId val="{0000002D-9947-4FB2-AC1A-D9A93F0523B4}"/>
              </c:ext>
            </c:extLst>
          </c:dPt>
          <c:dLbls>
            <c:dLbl>
              <c:idx val="0"/>
              <c:tx>
                <c:rich>
                  <a:bodyPr/>
                  <a:lstStyle/>
                  <a:p>
                    <a:r>
                      <a:rPr lang="en-US"/>
                      <a:t>Nigeria
 7,900 
49%</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947-4FB2-AC1A-D9A93F0523B4}"/>
                </c:ext>
              </c:extLst>
            </c:dLbl>
            <c:dLbl>
              <c:idx val="1"/>
              <c:tx>
                <c:rich>
                  <a:bodyPr/>
                  <a:lstStyle/>
                  <a:p>
                    <a:r>
                      <a:rPr lang="en-US"/>
                      <a:t>Cameroon
 1,400 
8%</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947-4FB2-AC1A-D9A93F0523B4}"/>
                </c:ext>
              </c:extLst>
            </c:dLbl>
            <c:dLbl>
              <c:idx val="2"/>
              <c:tx>
                <c:rich>
                  <a:bodyPr/>
                  <a:lstStyle/>
                  <a:p>
                    <a:r>
                      <a:rPr lang="en-US"/>
                      <a:t>Democratic Republic of the Congo
 1,400 
8%</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947-4FB2-AC1A-D9A93F0523B4}"/>
                </c:ext>
              </c:extLst>
            </c:dLbl>
            <c:dLbl>
              <c:idx val="3"/>
              <c:tx>
                <c:rich>
                  <a:bodyPr/>
                  <a:lstStyle/>
                  <a:p>
                    <a:r>
                      <a:rPr lang="en-US"/>
                      <a:t>Cote dIvoire
 1,100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9947-4FB2-AC1A-D9A93F0523B4}"/>
                </c:ext>
              </c:extLst>
            </c:dLbl>
            <c:dLbl>
              <c:idx val="4"/>
              <c:tx>
                <c:rich>
                  <a:bodyPr/>
                  <a:lstStyle/>
                  <a:p>
                    <a:r>
                      <a:rPr lang="en-US"/>
                      <a:t>Ghana
 1,100 
7%</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9947-4FB2-AC1A-D9A93F0523B4}"/>
                </c:ext>
              </c:extLst>
            </c:dLbl>
            <c:dLbl>
              <c:idx val="5"/>
              <c:layout>
                <c:manualLayout>
                  <c:x val="-7.8931477142067039E-2"/>
                  <c:y val="6.9590254383055883E-2"/>
                </c:manualLayout>
              </c:layout>
              <c:tx>
                <c:rich>
                  <a:bodyPr/>
                  <a:lstStyle/>
                  <a:p>
                    <a:r>
                      <a:rPr lang="en-US"/>
                      <a:t>Burkina Faso
 &lt;500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9947-4FB2-AC1A-D9A93F0523B4}"/>
                </c:ext>
              </c:extLst>
            </c:dLbl>
            <c:dLbl>
              <c:idx val="6"/>
              <c:layout>
                <c:manualLayout>
                  <c:x val="-4.06110021282984E-2"/>
                  <c:y val="1.9936160375109601E-2"/>
                </c:manualLayout>
              </c:layout>
              <c:tx>
                <c:rich>
                  <a:bodyPr/>
                  <a:lstStyle/>
                  <a:p>
                    <a:r>
                      <a:rPr lang="en-US"/>
                      <a:t>Central African Republic
 &lt;500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9947-4FB2-AC1A-D9A93F0523B4}"/>
                </c:ext>
              </c:extLst>
            </c:dLbl>
            <c:dLbl>
              <c:idx val="7"/>
              <c:tx>
                <c:rich>
                  <a:bodyPr/>
                  <a:lstStyle/>
                  <a:p>
                    <a:r>
                      <a:rPr lang="en-US"/>
                      <a:t>Togo
 &lt;500 
3%</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9947-4FB2-AC1A-D9A93F0523B4}"/>
                </c:ext>
              </c:extLst>
            </c:dLbl>
            <c:dLbl>
              <c:idx val="8"/>
              <c:tx>
                <c:rich>
                  <a:bodyPr/>
                  <a:lstStyle/>
                  <a:p>
                    <a:r>
                      <a:rPr lang="en-US"/>
                      <a:t>Mali
 &lt;500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9947-4FB2-AC1A-D9A93F0523B4}"/>
                </c:ext>
              </c:extLst>
            </c:dLbl>
            <c:dLbl>
              <c:idx val="9"/>
              <c:tx>
                <c:rich>
                  <a:bodyPr/>
                  <a:lstStyle/>
                  <a:p>
                    <a:r>
                      <a:rPr lang="en-US"/>
                      <a:t>Guinea
 &lt;500
2%</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9947-4FB2-AC1A-D9A93F0523B4}"/>
                </c:ext>
              </c:extLst>
            </c:dLbl>
            <c:dLbl>
              <c:idx val="10"/>
              <c:layout>
                <c:manualLayout>
                  <c:x val="-2.5551729105044399E-2"/>
                  <c:y val="-0.10434531165989799"/>
                </c:manualLayout>
              </c:layout>
              <c:tx>
                <c:rich>
                  <a:bodyPr/>
                  <a:lstStyle/>
                  <a:p>
                    <a:r>
                      <a:rPr lang="en-US"/>
                      <a:t>Chad
 &lt;500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9947-4FB2-AC1A-D9A93F0523B4}"/>
                </c:ext>
              </c:extLst>
            </c:dLbl>
            <c:dLbl>
              <c:idx val="11"/>
              <c:tx>
                <c:rich>
                  <a:bodyPr/>
                  <a:lstStyle/>
                  <a:p>
                    <a:r>
                      <a:rPr lang="en-US"/>
                      <a:t>Niger
&lt;500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9947-4FB2-AC1A-D9A93F0523B4}"/>
                </c:ext>
              </c:extLst>
            </c:dLbl>
            <c:dLbl>
              <c:idx val="12"/>
              <c:layout>
                <c:manualLayout>
                  <c:x val="7.4040877328675994E-2"/>
                  <c:y val="-5.8142019833341198E-2"/>
                </c:manualLayout>
              </c:layout>
              <c:tx>
                <c:rich>
                  <a:bodyPr/>
                  <a:lstStyle/>
                  <a:p>
                    <a:r>
                      <a:rPr lang="en-US"/>
                      <a:t>Liberia
 &lt;500
1%</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9947-4FB2-AC1A-D9A93F0523B4}"/>
                </c:ext>
              </c:extLst>
            </c:dLbl>
            <c:dLbl>
              <c:idx val="13"/>
              <c:layout>
                <c:manualLayout>
                  <c:x val="0.22662733258089901"/>
                  <c:y val="9.1129411515334497E-4"/>
                </c:manualLayout>
              </c:layout>
              <c:tx>
                <c:rich>
                  <a:bodyPr/>
                  <a:lstStyle/>
                  <a:p>
                    <a:r>
                      <a:rPr lang="en-US"/>
                      <a:t>Countries with less than 200 AIDS-related deaths
 830 
5%</a:t>
                    </a:r>
                  </a:p>
                </c:rich>
              </c:tx>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B-9947-4FB2-AC1A-D9A93F0523B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prstDash val="solid"/>
                  <a:round/>
                </a:ln>
                <a:effectLst/>
              </c:spPr>
            </c:leaderLines>
            <c:extLst>
              <c:ext xmlns:c15="http://schemas.microsoft.com/office/drawing/2012/chart" uri="{CE6537A1-D6FC-4f65-9D91-7224C49458BB}"/>
            </c:extLst>
          </c:dLbls>
          <c:cat>
            <c:strRef>
              <c:f>'40 Deaths_10-19_Country'!$A$39:$A$52</c:f>
              <c:strCache>
                <c:ptCount val="14"/>
                <c:pt idx="0">
                  <c:v>Nigeria</c:v>
                </c:pt>
                <c:pt idx="1">
                  <c:v>Cameroon</c:v>
                </c:pt>
                <c:pt idx="2">
                  <c:v>Democratic Republic of the Congo</c:v>
                </c:pt>
                <c:pt idx="3">
                  <c:v>Côte d’Ivoire</c:v>
                </c:pt>
                <c:pt idx="4">
                  <c:v>Ghana</c:v>
                </c:pt>
                <c:pt idx="5">
                  <c:v>Burkina Faso</c:v>
                </c:pt>
                <c:pt idx="6">
                  <c:v>Central African Republic</c:v>
                </c:pt>
                <c:pt idx="7">
                  <c:v>Togo</c:v>
                </c:pt>
                <c:pt idx="8">
                  <c:v>Mali</c:v>
                </c:pt>
                <c:pt idx="9">
                  <c:v>Guinea</c:v>
                </c:pt>
                <c:pt idx="10">
                  <c:v>Chad</c:v>
                </c:pt>
                <c:pt idx="11">
                  <c:v>Niger</c:v>
                </c:pt>
                <c:pt idx="12">
                  <c:v>Liberia</c:v>
                </c:pt>
                <c:pt idx="13">
                  <c:v>Countries with less than 200 AIDS-related deaths</c:v>
                </c:pt>
              </c:strCache>
            </c:strRef>
          </c:cat>
          <c:val>
            <c:numRef>
              <c:f>'40 Deaths_10-19_Country'!$B$39:$B$52</c:f>
              <c:numCache>
                <c:formatCode>_(* #,##0_);_(* \(#,##0\);_(* "-"??_);_(@_)</c:formatCode>
                <c:ptCount val="14"/>
                <c:pt idx="0">
                  <c:v>7946.4599099999996</c:v>
                </c:pt>
                <c:pt idx="1">
                  <c:v>1356.10598</c:v>
                </c:pt>
                <c:pt idx="2">
                  <c:v>1352.4601</c:v>
                </c:pt>
                <c:pt idx="3">
                  <c:v>1148.91347</c:v>
                </c:pt>
                <c:pt idx="4">
                  <c:v>1098.5589500000001</c:v>
                </c:pt>
                <c:pt idx="5">
                  <c:v>422.32721000000004</c:v>
                </c:pt>
                <c:pt idx="6">
                  <c:v>421.00504000000001</c:v>
                </c:pt>
                <c:pt idx="7">
                  <c:v>415.55511999999999</c:v>
                </c:pt>
                <c:pt idx="8">
                  <c:v>337.4246</c:v>
                </c:pt>
                <c:pt idx="9">
                  <c:v>270.86401999999998</c:v>
                </c:pt>
                <c:pt idx="10">
                  <c:v>251.08244999999999</c:v>
                </c:pt>
                <c:pt idx="11">
                  <c:v>217.64296000000002</c:v>
                </c:pt>
                <c:pt idx="12">
                  <c:v>215.04431999999997</c:v>
                </c:pt>
                <c:pt idx="13">
                  <c:v>831.60802000000001</c:v>
                </c:pt>
              </c:numCache>
            </c:numRef>
          </c:val>
          <c:extLst>
            <c:ext xmlns:c16="http://schemas.microsoft.com/office/drawing/2014/chart" uri="{C3380CC4-5D6E-409C-BE32-E72D297353CC}">
              <c16:uniqueId val="{0000002E-9947-4FB2-AC1A-D9A93F0523B4}"/>
            </c:ext>
          </c:extLst>
        </c:ser>
        <c:dLbls>
          <c:showLegendKey val="0"/>
          <c:showVal val="0"/>
          <c:showCatName val="1"/>
          <c:showSerName val="0"/>
          <c:showPercent val="1"/>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prstDash val="solid"/>
      <a:round/>
    </a:ln>
    <a:effectLst/>
  </c:spPr>
  <c:txPr>
    <a:bodyPr/>
    <a:lstStyle/>
    <a:p>
      <a:pPr>
        <a:defRPr sz="12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baseline="0">
                <a:effectLst/>
              </a:rPr>
              <a:t>Estimated number of AIDS-related deaths among adolescents 10-19 years, by sex, West and Central Africa, 2010-2016</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'41 Death trend_by sex'!$A$35</c:f>
              <c:strCache>
                <c:ptCount val="1"/>
                <c:pt idx="0">
                  <c:v>Adolescent boys</c:v>
                </c:pt>
              </c:strCache>
            </c:strRef>
          </c:tx>
          <c:spPr>
            <a:ln w="22225" cap="rnd">
              <a:solidFill>
                <a:schemeClr val="accent2"/>
              </a:solidFill>
              <a:round/>
            </a:ln>
            <a:effectLst/>
          </c:spPr>
          <c:marker>
            <c:symbol val="none"/>
          </c:marker>
          <c:cat>
            <c:numRef>
              <c:f>'41 Death trend_by sex'!$L$34:$R$34</c:f>
              <c:numCache>
                <c:formatCode>General</c:formatCode>
                <c:ptCount val="7"/>
                <c:pt idx="0">
                  <c:v>2010</c:v>
                </c:pt>
                <c:pt idx="1">
                  <c:v>2011</c:v>
                </c:pt>
                <c:pt idx="2">
                  <c:v>2012</c:v>
                </c:pt>
                <c:pt idx="3">
                  <c:v>2013</c:v>
                </c:pt>
                <c:pt idx="4">
                  <c:v>2014</c:v>
                </c:pt>
                <c:pt idx="5">
                  <c:v>2015</c:v>
                </c:pt>
                <c:pt idx="6">
                  <c:v>2016</c:v>
                </c:pt>
              </c:numCache>
            </c:numRef>
          </c:cat>
          <c:val>
            <c:numRef>
              <c:f>'41 Death trend_by sex'!$L$35:$R$35</c:f>
              <c:numCache>
                <c:formatCode>_(* #,##0_);_(* \(#,##0\);_(* "-"??_);_(@_)</c:formatCode>
                <c:ptCount val="7"/>
                <c:pt idx="0">
                  <c:v>7062.9790499999999</c:v>
                </c:pt>
                <c:pt idx="1">
                  <c:v>7593.14876</c:v>
                </c:pt>
                <c:pt idx="2">
                  <c:v>8048.9784499999996</c:v>
                </c:pt>
                <c:pt idx="3">
                  <c:v>8460.9564499999997</c:v>
                </c:pt>
                <c:pt idx="4">
                  <c:v>8695.0810000000001</c:v>
                </c:pt>
                <c:pt idx="5">
                  <c:v>8649.8234000000011</c:v>
                </c:pt>
                <c:pt idx="6">
                  <c:v>8548.3421200000012</c:v>
                </c:pt>
              </c:numCache>
            </c:numRef>
          </c:val>
          <c:smooth val="0"/>
          <c:extLst>
            <c:ext xmlns:c16="http://schemas.microsoft.com/office/drawing/2014/chart" uri="{C3380CC4-5D6E-409C-BE32-E72D297353CC}">
              <c16:uniqueId val="{00000000-15C8-45A5-9208-DCC95E396A65}"/>
            </c:ext>
          </c:extLst>
        </c:ser>
        <c:ser>
          <c:idx val="1"/>
          <c:order val="1"/>
          <c:tx>
            <c:strRef>
              <c:f>'41 Death trend_by sex'!$A$36</c:f>
              <c:strCache>
                <c:ptCount val="1"/>
                <c:pt idx="0">
                  <c:v>Adolescent girls</c:v>
                </c:pt>
              </c:strCache>
            </c:strRef>
          </c:tx>
          <c:spPr>
            <a:ln w="22225" cap="rnd">
              <a:solidFill>
                <a:schemeClr val="accent5"/>
              </a:solidFill>
              <a:round/>
            </a:ln>
            <a:effectLst/>
          </c:spPr>
          <c:marker>
            <c:symbol val="none"/>
          </c:marker>
          <c:cat>
            <c:numRef>
              <c:f>'41 Death trend_by sex'!$L$34:$R$34</c:f>
              <c:numCache>
                <c:formatCode>General</c:formatCode>
                <c:ptCount val="7"/>
                <c:pt idx="0">
                  <c:v>2010</c:v>
                </c:pt>
                <c:pt idx="1">
                  <c:v>2011</c:v>
                </c:pt>
                <c:pt idx="2">
                  <c:v>2012</c:v>
                </c:pt>
                <c:pt idx="3">
                  <c:v>2013</c:v>
                </c:pt>
                <c:pt idx="4">
                  <c:v>2014</c:v>
                </c:pt>
                <c:pt idx="5">
                  <c:v>2015</c:v>
                </c:pt>
                <c:pt idx="6">
                  <c:v>2016</c:v>
                </c:pt>
              </c:numCache>
            </c:numRef>
          </c:cat>
          <c:val>
            <c:numRef>
              <c:f>'41 Death trend_by sex'!$L$36:$R$36</c:f>
              <c:numCache>
                <c:formatCode>_(* #,##0_);_(* \(#,##0\);_(* "-"??_);_(@_)</c:formatCode>
                <c:ptCount val="7"/>
                <c:pt idx="0">
                  <c:v>7144.5085900000004</c:v>
                </c:pt>
                <c:pt idx="1">
                  <c:v>7583.4991399999999</c:v>
                </c:pt>
                <c:pt idx="2">
                  <c:v>7799.2319600000001</c:v>
                </c:pt>
                <c:pt idx="3">
                  <c:v>7750.8346299999994</c:v>
                </c:pt>
                <c:pt idx="4">
                  <c:v>7791.9498299999996</c:v>
                </c:pt>
                <c:pt idx="5">
                  <c:v>7780.3884799999996</c:v>
                </c:pt>
                <c:pt idx="6">
                  <c:v>7736.71</c:v>
                </c:pt>
              </c:numCache>
            </c:numRef>
          </c:val>
          <c:smooth val="0"/>
          <c:extLst>
            <c:ext xmlns:c16="http://schemas.microsoft.com/office/drawing/2014/chart" uri="{C3380CC4-5D6E-409C-BE32-E72D297353CC}">
              <c16:uniqueId val="{00000001-15C8-45A5-9208-DCC95E396A65}"/>
            </c:ext>
          </c:extLst>
        </c:ser>
        <c:dLbls>
          <c:showLegendKey val="0"/>
          <c:showVal val="0"/>
          <c:showCatName val="0"/>
          <c:showSerName val="0"/>
          <c:showPercent val="0"/>
          <c:showBubbleSize val="0"/>
        </c:dLbls>
        <c:smooth val="0"/>
        <c:axId val="497427183"/>
        <c:axId val="792089359"/>
      </c:lineChart>
      <c:catAx>
        <c:axId val="497427183"/>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792089359"/>
        <c:crosses val="autoZero"/>
        <c:auto val="1"/>
        <c:lblAlgn val="ctr"/>
        <c:lblOffset val="100"/>
        <c:noMultiLvlLbl val="0"/>
      </c:catAx>
      <c:valAx>
        <c:axId val="792089359"/>
        <c:scaling>
          <c:orientation val="minMax"/>
          <c:max val="10000"/>
          <c:min val="0"/>
        </c:scaling>
        <c:delete val="0"/>
        <c:axPos val="l"/>
        <c:majorGridlines>
          <c:spPr>
            <a:ln w="9525" cap="flat" cmpd="sng" algn="ctr">
              <a:solidFill>
                <a:schemeClr val="dk1">
                  <a:lumMod val="15000"/>
                  <a:lumOff val="85000"/>
                  <a:alpha val="54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497427183"/>
        <c:crossesAt val="1"/>
        <c:crossBetween val="midCat"/>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10-year age groups, West and Central Africa, 2010-2016</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'42 Death trend_by age'!$A$40</c:f>
              <c:strCache>
                <c:ptCount val="1"/>
                <c:pt idx="0">
                  <c:v>0-9 years</c:v>
                </c:pt>
              </c:strCache>
            </c:strRef>
          </c:tx>
          <c:spPr>
            <a:ln w="22225" cap="rnd">
              <a:solidFill>
                <a:schemeClr val="accent1"/>
              </a:solidFill>
              <a:round/>
            </a:ln>
            <a:effectLst/>
          </c:spPr>
          <c:marker>
            <c:symbol val="none"/>
          </c:marker>
          <c:cat>
            <c:numRef>
              <c:extLst>
                <c:ext xmlns:c15="http://schemas.microsoft.com/office/drawing/2012/chart" uri="{02D57815-91ED-43cb-92C2-25804820EDAC}">
                  <c15:fullRef>
                    <c15:sqref>'42 Death trend_by age'!$B$32:$R$32</c15:sqref>
                  </c15:fullRef>
                </c:ext>
              </c:extLst>
              <c:f>'42 Death trend_by age'!$L$32:$R$32</c:f>
              <c:numCache>
                <c:formatCode>General</c:formatCode>
                <c:ptCount val="7"/>
                <c:pt idx="0">
                  <c:v>2010</c:v>
                </c:pt>
                <c:pt idx="1">
                  <c:v>2011</c:v>
                </c:pt>
                <c:pt idx="2">
                  <c:v>2012</c:v>
                </c:pt>
                <c:pt idx="3">
                  <c:v>2013</c:v>
                </c:pt>
                <c:pt idx="4">
                  <c:v>2014</c:v>
                </c:pt>
                <c:pt idx="5">
                  <c:v>2015</c:v>
                </c:pt>
                <c:pt idx="6">
                  <c:v>2016</c:v>
                </c:pt>
              </c:numCache>
            </c:numRef>
          </c:cat>
          <c:val>
            <c:numRef>
              <c:extLst>
                <c:ext xmlns:c15="http://schemas.microsoft.com/office/drawing/2012/chart" uri="{02D57815-91ED-43cb-92C2-25804820EDAC}">
                  <c15:fullRef>
                    <c15:sqref>'42 Death trend_by age'!$B$40:$R$40</c15:sqref>
                  </c15:fullRef>
                </c:ext>
              </c:extLst>
              <c:f>'42 Death trend_by age'!$L$40:$R$40</c:f>
              <c:numCache>
                <c:formatCode>#,##0</c:formatCode>
                <c:ptCount val="7"/>
                <c:pt idx="0">
                  <c:v>53612.638989999992</c:v>
                </c:pt>
                <c:pt idx="1">
                  <c:v>51624.973270000002</c:v>
                </c:pt>
                <c:pt idx="2">
                  <c:v>48055.090350000006</c:v>
                </c:pt>
                <c:pt idx="3">
                  <c:v>43631.176229999997</c:v>
                </c:pt>
                <c:pt idx="4">
                  <c:v>40664.369729999999</c:v>
                </c:pt>
                <c:pt idx="5">
                  <c:v>37362.145250000001</c:v>
                </c:pt>
                <c:pt idx="6">
                  <c:v>35055.306629999999</c:v>
                </c:pt>
              </c:numCache>
            </c:numRef>
          </c:val>
          <c:smooth val="0"/>
          <c:extLst>
            <c:ext xmlns:c16="http://schemas.microsoft.com/office/drawing/2014/chart" uri="{C3380CC4-5D6E-409C-BE32-E72D297353CC}">
              <c16:uniqueId val="{00000000-23B5-4282-9338-69A24C88E6CB}"/>
            </c:ext>
          </c:extLst>
        </c:ser>
        <c:ser>
          <c:idx val="1"/>
          <c:order val="1"/>
          <c:tx>
            <c:strRef>
              <c:f>'42 Death trend_by age'!$A$41</c:f>
              <c:strCache>
                <c:ptCount val="1"/>
                <c:pt idx="0">
                  <c:v>10-19 years</c:v>
                </c:pt>
              </c:strCache>
            </c:strRef>
          </c:tx>
          <c:spPr>
            <a:ln w="22225" cap="rnd">
              <a:solidFill>
                <a:schemeClr val="accent2"/>
              </a:solidFill>
              <a:round/>
            </a:ln>
            <a:effectLst/>
          </c:spPr>
          <c:marker>
            <c:symbol val="none"/>
          </c:marker>
          <c:cat>
            <c:numRef>
              <c:extLst>
                <c:ext xmlns:c15="http://schemas.microsoft.com/office/drawing/2012/chart" uri="{02D57815-91ED-43cb-92C2-25804820EDAC}">
                  <c15:fullRef>
                    <c15:sqref>'42 Death trend_by age'!$B$32:$R$32</c15:sqref>
                  </c15:fullRef>
                </c:ext>
              </c:extLst>
              <c:f>'42 Death trend_by age'!$L$32:$R$32</c:f>
              <c:numCache>
                <c:formatCode>General</c:formatCode>
                <c:ptCount val="7"/>
                <c:pt idx="0">
                  <c:v>2010</c:v>
                </c:pt>
                <c:pt idx="1">
                  <c:v>2011</c:v>
                </c:pt>
                <c:pt idx="2">
                  <c:v>2012</c:v>
                </c:pt>
                <c:pt idx="3">
                  <c:v>2013</c:v>
                </c:pt>
                <c:pt idx="4">
                  <c:v>2014</c:v>
                </c:pt>
                <c:pt idx="5">
                  <c:v>2015</c:v>
                </c:pt>
                <c:pt idx="6">
                  <c:v>2016</c:v>
                </c:pt>
              </c:numCache>
            </c:numRef>
          </c:cat>
          <c:val>
            <c:numRef>
              <c:extLst>
                <c:ext xmlns:c15="http://schemas.microsoft.com/office/drawing/2012/chart" uri="{02D57815-91ED-43cb-92C2-25804820EDAC}">
                  <c15:fullRef>
                    <c15:sqref>'42 Death trend_by age'!$B$41:$R$41</c15:sqref>
                  </c15:fullRef>
                </c:ext>
              </c:extLst>
              <c:f>'42 Death trend_by age'!$L$41:$R$41</c:f>
              <c:numCache>
                <c:formatCode>#,##0</c:formatCode>
                <c:ptCount val="7"/>
                <c:pt idx="0">
                  <c:v>14207.48761</c:v>
                </c:pt>
                <c:pt idx="1">
                  <c:v>15176.647840000001</c:v>
                </c:pt>
                <c:pt idx="2">
                  <c:v>15848.210429999999</c:v>
                </c:pt>
                <c:pt idx="3">
                  <c:v>16211.79103</c:v>
                </c:pt>
                <c:pt idx="4">
                  <c:v>16487.030769999998</c:v>
                </c:pt>
                <c:pt idx="5">
                  <c:v>16430.212009999999</c:v>
                </c:pt>
                <c:pt idx="6">
                  <c:v>16285.05215</c:v>
                </c:pt>
              </c:numCache>
            </c:numRef>
          </c:val>
          <c:smooth val="0"/>
          <c:extLst>
            <c:ext xmlns:c16="http://schemas.microsoft.com/office/drawing/2014/chart" uri="{C3380CC4-5D6E-409C-BE32-E72D297353CC}">
              <c16:uniqueId val="{00000001-23B5-4282-9338-69A24C88E6CB}"/>
            </c:ext>
          </c:extLst>
        </c:ser>
        <c:dLbls>
          <c:showLegendKey val="0"/>
          <c:showVal val="0"/>
          <c:showCatName val="0"/>
          <c:showSerName val="0"/>
          <c:showPercent val="0"/>
          <c:showBubbleSize val="0"/>
        </c:dLbls>
        <c:smooth val="0"/>
        <c:axId val="1838101464"/>
        <c:axId val="1833969304"/>
      </c:lineChart>
      <c:catAx>
        <c:axId val="18381014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1833969304"/>
        <c:crosses val="autoZero"/>
        <c:auto val="1"/>
        <c:lblAlgn val="ctr"/>
        <c:lblOffset val="100"/>
        <c:noMultiLvlLbl val="0"/>
      </c:catAx>
      <c:valAx>
        <c:axId val="1833969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838101464"/>
        <c:crosses val="autoZero"/>
        <c:crossBetween val="midCat"/>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West and Central Africa, 2016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769073357355799"/>
          <c:y val="0.11701910606306393"/>
          <c:w val="0.75496463365808097"/>
          <c:h val="0.82093776369752403"/>
        </c:manualLayout>
      </c:layout>
      <c:barChart>
        <c:barDir val="bar"/>
        <c:grouping val="clustered"/>
        <c:varyColors val="0"/>
        <c:ser>
          <c:idx val="0"/>
          <c:order val="0"/>
          <c:tx>
            <c:strRef>
              <c:f>'5 PMTCT_Covg_Country'!$B$30</c:f>
              <c:strCache>
                <c:ptCount val="1"/>
                <c:pt idx="0">
                  <c:v>PMTCT coverage (Effective regimen 2010-2015)</c:v>
                </c:pt>
              </c:strCache>
            </c:strRef>
          </c:tx>
          <c:spPr>
            <a:solidFill>
              <a:srgbClr val="92D050"/>
            </a:solidFill>
            <a:ln>
              <a:solidFill>
                <a:schemeClr val="bg2">
                  <a:lumMod val="75000"/>
                </a:schemeClr>
              </a:solidFill>
            </a:ln>
            <a:effectLst/>
          </c:spPr>
          <c:invertIfNegative val="0"/>
          <c:dPt>
            <c:idx val="0"/>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1-B300-4939-B140-042142084E30}"/>
              </c:ext>
            </c:extLst>
          </c:dPt>
          <c:dPt>
            <c:idx val="1"/>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3-B300-4939-B140-042142084E30}"/>
              </c:ext>
            </c:extLst>
          </c:dPt>
          <c:dPt>
            <c:idx val="2"/>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5-B300-4939-B140-042142084E30}"/>
              </c:ext>
            </c:extLst>
          </c:dPt>
          <c:dPt>
            <c:idx val="3"/>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7-B300-4939-B140-042142084E30}"/>
              </c:ext>
            </c:extLst>
          </c:dPt>
          <c:dPt>
            <c:idx val="4"/>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9-B300-4939-B140-042142084E30}"/>
              </c:ext>
            </c:extLst>
          </c:dPt>
          <c:dPt>
            <c:idx val="5"/>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B-B300-4939-B140-042142084E30}"/>
              </c:ext>
            </c:extLst>
          </c:dPt>
          <c:dPt>
            <c:idx val="6"/>
            <c:invertIfNegative val="0"/>
            <c:bubble3D val="0"/>
            <c:spPr>
              <a:solidFill>
                <a:srgbClr val="FF0000"/>
              </a:solidFill>
              <a:ln>
                <a:solidFill>
                  <a:schemeClr val="bg2">
                    <a:lumMod val="75000"/>
                  </a:schemeClr>
                </a:solidFill>
              </a:ln>
              <a:effectLst/>
            </c:spPr>
            <c:extLst>
              <c:ext xmlns:c16="http://schemas.microsoft.com/office/drawing/2014/chart" uri="{C3380CC4-5D6E-409C-BE32-E72D297353CC}">
                <c16:uniqueId val="{0000000D-B300-4939-B140-042142084E30}"/>
              </c:ext>
            </c:extLst>
          </c:dPt>
          <c:dPt>
            <c:idx val="7"/>
            <c:invertIfNegative val="0"/>
            <c:bubble3D val="0"/>
            <c:spPr>
              <a:solidFill>
                <a:schemeClr val="accent4"/>
              </a:solidFill>
              <a:ln>
                <a:solidFill>
                  <a:schemeClr val="bg2">
                    <a:lumMod val="75000"/>
                  </a:schemeClr>
                </a:solidFill>
              </a:ln>
              <a:effectLst/>
            </c:spPr>
            <c:extLst>
              <c:ext xmlns:c16="http://schemas.microsoft.com/office/drawing/2014/chart" uri="{C3380CC4-5D6E-409C-BE32-E72D297353CC}">
                <c16:uniqueId val="{0000000F-B300-4939-B140-042142084E30}"/>
              </c:ext>
            </c:extLst>
          </c:dPt>
          <c:dPt>
            <c:idx val="8"/>
            <c:invertIfNegative val="0"/>
            <c:bubble3D val="0"/>
            <c:spPr>
              <a:solidFill>
                <a:schemeClr val="accent4"/>
              </a:solidFill>
              <a:ln>
                <a:solidFill>
                  <a:schemeClr val="bg2">
                    <a:lumMod val="75000"/>
                  </a:schemeClr>
                </a:solidFill>
              </a:ln>
              <a:effectLst/>
            </c:spPr>
            <c:extLst>
              <c:ext xmlns:c16="http://schemas.microsoft.com/office/drawing/2014/chart" uri="{C3380CC4-5D6E-409C-BE32-E72D297353CC}">
                <c16:uniqueId val="{00000011-B300-4939-B140-042142084E30}"/>
              </c:ext>
            </c:extLst>
          </c:dPt>
          <c:dPt>
            <c:idx val="9"/>
            <c:invertIfNegative val="0"/>
            <c:bubble3D val="0"/>
            <c:spPr>
              <a:solidFill>
                <a:srgbClr val="FFC000"/>
              </a:solidFill>
              <a:ln>
                <a:solidFill>
                  <a:schemeClr val="bg2">
                    <a:lumMod val="75000"/>
                  </a:schemeClr>
                </a:solidFill>
              </a:ln>
              <a:effectLst/>
            </c:spPr>
            <c:extLst>
              <c:ext xmlns:c16="http://schemas.microsoft.com/office/drawing/2014/chart" uri="{C3380CC4-5D6E-409C-BE32-E72D297353CC}">
                <c16:uniqueId val="{00000013-B300-4939-B140-042142084E30}"/>
              </c:ext>
            </c:extLst>
          </c:dPt>
          <c:dPt>
            <c:idx val="10"/>
            <c:invertIfNegative val="0"/>
            <c:bubble3D val="0"/>
            <c:spPr>
              <a:solidFill>
                <a:schemeClr val="accent4"/>
              </a:solidFill>
              <a:ln>
                <a:solidFill>
                  <a:schemeClr val="bg2">
                    <a:lumMod val="75000"/>
                  </a:schemeClr>
                </a:solidFill>
              </a:ln>
              <a:effectLst/>
            </c:spPr>
            <c:extLst>
              <c:ext xmlns:c16="http://schemas.microsoft.com/office/drawing/2014/chart" uri="{C3380CC4-5D6E-409C-BE32-E72D297353CC}">
                <c16:uniqueId val="{00000015-B300-4939-B140-042142084E30}"/>
              </c:ext>
            </c:extLst>
          </c:dPt>
          <c:dPt>
            <c:idx val="11"/>
            <c:invertIfNegative val="0"/>
            <c:bubble3D val="0"/>
            <c:spPr>
              <a:solidFill>
                <a:srgbClr val="FFC000"/>
              </a:solidFill>
              <a:ln>
                <a:solidFill>
                  <a:schemeClr val="bg2">
                    <a:lumMod val="75000"/>
                  </a:schemeClr>
                </a:solidFill>
              </a:ln>
              <a:effectLst/>
            </c:spPr>
            <c:extLst>
              <c:ext xmlns:c16="http://schemas.microsoft.com/office/drawing/2014/chart" uri="{C3380CC4-5D6E-409C-BE32-E72D297353CC}">
                <c16:uniqueId val="{00000017-B300-4939-B140-042142084E30}"/>
              </c:ext>
            </c:extLst>
          </c:dPt>
          <c:dPt>
            <c:idx val="12"/>
            <c:invertIfNegative val="0"/>
            <c:bubble3D val="0"/>
            <c:spPr>
              <a:solidFill>
                <a:srgbClr val="FFC000"/>
              </a:solidFill>
              <a:ln>
                <a:solidFill>
                  <a:schemeClr val="bg2">
                    <a:lumMod val="75000"/>
                  </a:schemeClr>
                </a:solidFill>
              </a:ln>
              <a:effectLst/>
            </c:spPr>
            <c:extLst>
              <c:ext xmlns:c16="http://schemas.microsoft.com/office/drawing/2014/chart" uri="{C3380CC4-5D6E-409C-BE32-E72D297353CC}">
                <c16:uniqueId val="{00000019-B300-4939-B140-042142084E30}"/>
              </c:ext>
            </c:extLst>
          </c:dPt>
          <c:dPt>
            <c:idx val="13"/>
            <c:invertIfNegative val="0"/>
            <c:bubble3D val="0"/>
            <c:spPr>
              <a:solidFill>
                <a:schemeClr val="accent4"/>
              </a:solidFill>
              <a:ln>
                <a:solidFill>
                  <a:schemeClr val="bg2">
                    <a:lumMod val="75000"/>
                  </a:schemeClr>
                </a:solidFill>
              </a:ln>
              <a:effectLst/>
            </c:spPr>
            <c:extLst>
              <c:ext xmlns:c16="http://schemas.microsoft.com/office/drawing/2014/chart" uri="{C3380CC4-5D6E-409C-BE32-E72D297353CC}">
                <c16:uniqueId val="{0000001B-B300-4939-B140-042142084E30}"/>
              </c:ext>
            </c:extLst>
          </c:dPt>
          <c:dPt>
            <c:idx val="14"/>
            <c:invertIfNegative val="0"/>
            <c:bubble3D val="0"/>
            <c:spPr>
              <a:solidFill>
                <a:schemeClr val="accent4"/>
              </a:solidFill>
              <a:ln>
                <a:solidFill>
                  <a:schemeClr val="bg2">
                    <a:lumMod val="75000"/>
                  </a:schemeClr>
                </a:solidFill>
              </a:ln>
              <a:effectLst/>
            </c:spPr>
            <c:extLst>
              <c:ext xmlns:c16="http://schemas.microsoft.com/office/drawing/2014/chart" uri="{C3380CC4-5D6E-409C-BE32-E72D297353CC}">
                <c16:uniqueId val="{0000001D-B300-4939-B140-042142084E30}"/>
              </c:ext>
            </c:extLst>
          </c:dPt>
          <c:dPt>
            <c:idx val="15"/>
            <c:invertIfNegative val="0"/>
            <c:bubble3D val="0"/>
            <c:spPr>
              <a:solidFill>
                <a:srgbClr val="FFC000"/>
              </a:solidFill>
              <a:ln>
                <a:solidFill>
                  <a:schemeClr val="bg2">
                    <a:lumMod val="75000"/>
                  </a:schemeClr>
                </a:solidFill>
              </a:ln>
              <a:effectLst/>
            </c:spPr>
            <c:extLst>
              <c:ext xmlns:c16="http://schemas.microsoft.com/office/drawing/2014/chart" uri="{C3380CC4-5D6E-409C-BE32-E72D297353CC}">
                <c16:uniqueId val="{0000001F-B300-4939-B140-042142084E30}"/>
              </c:ext>
            </c:extLst>
          </c:dPt>
          <c:dPt>
            <c:idx val="17"/>
            <c:invertIfNegative val="0"/>
            <c:bubble3D val="0"/>
            <c:spPr>
              <a:solidFill>
                <a:srgbClr val="92D050"/>
              </a:solidFill>
              <a:ln>
                <a:solidFill>
                  <a:schemeClr val="bg2">
                    <a:lumMod val="75000"/>
                  </a:schemeClr>
                </a:solidFill>
              </a:ln>
              <a:effectLst/>
            </c:spPr>
            <c:extLst>
              <c:ext xmlns:c16="http://schemas.microsoft.com/office/drawing/2014/chart" uri="{C3380CC4-5D6E-409C-BE32-E72D297353CC}">
                <c16:uniqueId val="{00000023-B300-4939-B140-042142084E30}"/>
              </c:ext>
            </c:extLst>
          </c:dPt>
          <c:dPt>
            <c:idx val="18"/>
            <c:invertIfNegative val="0"/>
            <c:bubble3D val="0"/>
            <c:spPr>
              <a:solidFill>
                <a:srgbClr val="92D050"/>
              </a:solidFill>
              <a:ln>
                <a:solidFill>
                  <a:schemeClr val="bg2">
                    <a:lumMod val="75000"/>
                  </a:schemeClr>
                </a:solidFill>
              </a:ln>
              <a:effectLst/>
            </c:spPr>
            <c:extLst>
              <c:ext xmlns:c16="http://schemas.microsoft.com/office/drawing/2014/chart" uri="{C3380CC4-5D6E-409C-BE32-E72D297353CC}">
                <c16:uniqueId val="{00000025-B300-4939-B140-042142084E30}"/>
              </c:ext>
            </c:extLst>
          </c:dPt>
          <c:dPt>
            <c:idx val="19"/>
            <c:invertIfNegative val="0"/>
            <c:bubble3D val="0"/>
            <c:spPr>
              <a:solidFill>
                <a:srgbClr val="92D050"/>
              </a:solidFill>
              <a:ln>
                <a:solidFill>
                  <a:schemeClr val="bg2">
                    <a:lumMod val="75000"/>
                  </a:schemeClr>
                </a:solidFill>
              </a:ln>
              <a:effectLst/>
            </c:spPr>
            <c:extLst>
              <c:ext xmlns:c16="http://schemas.microsoft.com/office/drawing/2014/chart" uri="{C3380CC4-5D6E-409C-BE32-E72D297353CC}">
                <c16:uniqueId val="{00000027-B300-4939-B140-042142084E30}"/>
              </c:ext>
            </c:extLst>
          </c:dPt>
          <c:dPt>
            <c:idx val="20"/>
            <c:invertIfNegative val="0"/>
            <c:bubble3D val="0"/>
            <c:spPr>
              <a:solidFill>
                <a:srgbClr val="92D050"/>
              </a:solidFill>
              <a:ln>
                <a:solidFill>
                  <a:schemeClr val="bg2">
                    <a:lumMod val="75000"/>
                  </a:schemeClr>
                </a:solidFill>
              </a:ln>
              <a:effectLst/>
            </c:spPr>
            <c:extLst>
              <c:ext xmlns:c16="http://schemas.microsoft.com/office/drawing/2014/chart" uri="{C3380CC4-5D6E-409C-BE32-E72D297353CC}">
                <c16:uniqueId val="{00000029-B300-4939-B140-042142084E30}"/>
              </c:ext>
            </c:extLst>
          </c:dPt>
          <c:dPt>
            <c:idx val="21"/>
            <c:invertIfNegative val="0"/>
            <c:bubble3D val="0"/>
            <c:spPr>
              <a:solidFill>
                <a:srgbClr val="92D050"/>
              </a:solidFill>
              <a:ln>
                <a:solidFill>
                  <a:schemeClr val="bg2">
                    <a:lumMod val="75000"/>
                  </a:schemeClr>
                </a:solidFill>
              </a:ln>
              <a:effectLst/>
            </c:spPr>
            <c:extLst>
              <c:ext xmlns:c16="http://schemas.microsoft.com/office/drawing/2014/chart" uri="{C3380CC4-5D6E-409C-BE32-E72D297353CC}">
                <c16:uniqueId val="{0000002A-B300-4939-B140-042142084E30}"/>
              </c:ext>
            </c:extLst>
          </c:dPt>
          <c:dLbls>
            <c:dLbl>
              <c:idx val="21"/>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300-4939-B140-042142084E30}"/>
                </c:ext>
              </c:extLst>
            </c:dLbl>
            <c:dLbl>
              <c:idx val="22"/>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BA1-451E-B949-AB384A99E5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PMTCT_Covg_Country'!$A$31:$A$53</c:f>
              <c:strCache>
                <c:ptCount val="23"/>
                <c:pt idx="0">
                  <c:v>Congo</c:v>
                </c:pt>
                <c:pt idx="1">
                  <c:v>Nigeria</c:v>
                </c:pt>
                <c:pt idx="2">
                  <c:v>Mauritania</c:v>
                </c:pt>
                <c:pt idx="3">
                  <c:v>Mali</c:v>
                </c:pt>
                <c:pt idx="4">
                  <c:v>Guinea</c:v>
                </c:pt>
                <c:pt idx="5">
                  <c:v>Niger</c:v>
                </c:pt>
                <c:pt idx="6">
                  <c:v>Senegal</c:v>
                </c:pt>
                <c:pt idx="7">
                  <c:v>Ghana</c:v>
                </c:pt>
                <c:pt idx="8">
                  <c:v>Chad</c:v>
                </c:pt>
                <c:pt idx="9">
                  <c:v>Gambia</c:v>
                </c:pt>
                <c:pt idx="10">
                  <c:v>Democratic Republic of the Congo</c:v>
                </c:pt>
                <c:pt idx="11">
                  <c:v>Liberia</c:v>
                </c:pt>
                <c:pt idx="12">
                  <c:v>Côte d’Ivoire</c:v>
                </c:pt>
                <c:pt idx="13">
                  <c:v>Cameroon</c:v>
                </c:pt>
                <c:pt idx="14">
                  <c:v>Gabon</c:v>
                </c:pt>
                <c:pt idx="15">
                  <c:v>Central African Republic</c:v>
                </c:pt>
                <c:pt idx="16">
                  <c:v>Burkina Faso</c:v>
                </c:pt>
                <c:pt idx="17">
                  <c:v>Guinea-Bissau</c:v>
                </c:pt>
                <c:pt idx="18">
                  <c:v>Togo</c:v>
                </c:pt>
                <c:pt idx="19">
                  <c:v>Sierra Leone</c:v>
                </c:pt>
                <c:pt idx="20">
                  <c:v>Equatorial Guinea</c:v>
                </c:pt>
                <c:pt idx="21">
                  <c:v>Cape Verde</c:v>
                </c:pt>
                <c:pt idx="22">
                  <c:v>Benin</c:v>
                </c:pt>
              </c:strCache>
            </c:strRef>
          </c:cat>
          <c:val>
            <c:numRef>
              <c:f>'5 PMTCT_Covg_Country'!$B$31:$B$53</c:f>
              <c:numCache>
                <c:formatCode>0%</c:formatCode>
                <c:ptCount val="23"/>
                <c:pt idx="0">
                  <c:v>0.16253855</c:v>
                </c:pt>
                <c:pt idx="1">
                  <c:v>0.32198083999999999</c:v>
                </c:pt>
                <c:pt idx="2">
                  <c:v>0.33598159000000005</c:v>
                </c:pt>
                <c:pt idx="3">
                  <c:v>0.34775666999999999</c:v>
                </c:pt>
                <c:pt idx="4">
                  <c:v>0.43209535000000004</c:v>
                </c:pt>
                <c:pt idx="5">
                  <c:v>0.51679604000000001</c:v>
                </c:pt>
                <c:pt idx="6">
                  <c:v>0.54614275000000001</c:v>
                </c:pt>
                <c:pt idx="7">
                  <c:v>0.56191104999999997</c:v>
                </c:pt>
                <c:pt idx="8">
                  <c:v>0.62801158000000001</c:v>
                </c:pt>
                <c:pt idx="9">
                  <c:v>0.69230711</c:v>
                </c:pt>
                <c:pt idx="10">
                  <c:v>0.69546432999999996</c:v>
                </c:pt>
                <c:pt idx="11">
                  <c:v>0.6964158399999999</c:v>
                </c:pt>
                <c:pt idx="12">
                  <c:v>0.72835852999999995</c:v>
                </c:pt>
                <c:pt idx="13">
                  <c:v>0.73821009999999998</c:v>
                </c:pt>
                <c:pt idx="14">
                  <c:v>0.75501776000000009</c:v>
                </c:pt>
                <c:pt idx="15">
                  <c:v>0.81270287999999991</c:v>
                </c:pt>
                <c:pt idx="16">
                  <c:v>0.83254017000000002</c:v>
                </c:pt>
                <c:pt idx="17">
                  <c:v>0.84553847000000004</c:v>
                </c:pt>
                <c:pt idx="18">
                  <c:v>0.85833596999999995</c:v>
                </c:pt>
                <c:pt idx="19">
                  <c:v>0.86916512000000001</c:v>
                </c:pt>
                <c:pt idx="20">
                  <c:v>0.9</c:v>
                </c:pt>
                <c:pt idx="21">
                  <c:v>0.99999967999999995</c:v>
                </c:pt>
                <c:pt idx="22" formatCode="General">
                  <c:v>1</c:v>
                </c:pt>
              </c:numCache>
            </c:numRef>
          </c:val>
          <c:extLst>
            <c:ext xmlns:c16="http://schemas.microsoft.com/office/drawing/2014/chart" uri="{C3380CC4-5D6E-409C-BE32-E72D297353CC}">
              <c16:uniqueId val="{0000002C-B300-4939-B140-042142084E30}"/>
            </c:ext>
          </c:extLst>
        </c:ser>
        <c:dLbls>
          <c:dLblPos val="outEnd"/>
          <c:showLegendKey val="0"/>
          <c:showVal val="1"/>
          <c:showCatName val="0"/>
          <c:showSerName val="0"/>
          <c:showPercent val="0"/>
          <c:showBubbleSize val="0"/>
        </c:dLbls>
        <c:gapWidth val="182"/>
        <c:axId val="190337032"/>
        <c:axId val="190338992"/>
      </c:barChart>
      <c:catAx>
        <c:axId val="190337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338992"/>
        <c:crosses val="autoZero"/>
        <c:auto val="1"/>
        <c:lblAlgn val="ctr"/>
        <c:lblOffset val="100"/>
        <c:noMultiLvlLbl val="0"/>
      </c:catAx>
      <c:valAx>
        <c:axId val="19033899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33703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adolescents girls and boys (15-19 years) with comprehensive, correct knowledge of HIV, West and Central Africa, 2010-2016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pPr>
            <a:solidFill>
              <a:schemeClr val="lt1"/>
            </a:solidFill>
            <a:ln w="15875">
              <a:solidFill>
                <a:schemeClr val="accent2"/>
              </a:solidFill>
              <a:round/>
            </a:ln>
            <a:effectLst/>
          </c:spPr>
        </c:marker>
      </c:pivotFmt>
      <c:pivotFmt>
        <c:idx val="5"/>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1454579474727017E-2"/>
          <c:y val="0.18493903865444228"/>
          <c:w val="0.92396683352325037"/>
          <c:h val="0.5677055253949761"/>
        </c:manualLayout>
      </c:layout>
      <c:barChart>
        <c:barDir val="col"/>
        <c:grouping val="clustered"/>
        <c:varyColors val="0"/>
        <c:ser>
          <c:idx val="0"/>
          <c:order val="0"/>
          <c:tx>
            <c:strRef>
              <c:f>'43 Comp_Know'!$B$34</c:f>
              <c:strCache>
                <c:ptCount val="1"/>
                <c:pt idx="0">
                  <c:v>Adolescent girls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'43 Comp_Know'!$A$35:$A$57</c:f>
              <c:strCache>
                <c:ptCount val="23"/>
                <c:pt idx="0">
                  <c:v>Sao Tome and Principe</c:v>
                </c:pt>
                <c:pt idx="1">
                  <c:v>Liberia</c:v>
                </c:pt>
                <c:pt idx="2">
                  <c:v>Burkina Faso</c:v>
                </c:pt>
                <c:pt idx="3">
                  <c:v>Gabon</c:v>
                </c:pt>
                <c:pt idx="4">
                  <c:v>Sierra Leone</c:v>
                </c:pt>
                <c:pt idx="5">
                  <c:v>Senegal</c:v>
                </c:pt>
                <c:pt idx="6">
                  <c:v>Cameroon</c:v>
                </c:pt>
                <c:pt idx="7">
                  <c:v>Togo</c:v>
                </c:pt>
                <c:pt idx="8">
                  <c:v>Nigeria</c:v>
                </c:pt>
                <c:pt idx="9">
                  <c:v>Gambia</c:v>
                </c:pt>
                <c:pt idx="10">
                  <c:v>Benin</c:v>
                </c:pt>
                <c:pt idx="11">
                  <c:v>Mali</c:v>
                </c:pt>
                <c:pt idx="12">
                  <c:v>Guinea-Bissau</c:v>
                </c:pt>
                <c:pt idx="13">
                  <c:v>Guinea</c:v>
                </c:pt>
                <c:pt idx="14">
                  <c:v>Ghana</c:v>
                </c:pt>
                <c:pt idx="15">
                  <c:v>Equatorial Guinea</c:v>
                </c:pt>
                <c:pt idx="16">
                  <c:v>Central African Republic</c:v>
                </c:pt>
                <c:pt idx="17">
                  <c:v>Democratic Republic of the Congo</c:v>
                </c:pt>
                <c:pt idx="18">
                  <c:v>Congo</c:v>
                </c:pt>
                <c:pt idx="19">
                  <c:v>Côte d’Ivoire</c:v>
                </c:pt>
                <c:pt idx="20">
                  <c:v>Niger</c:v>
                </c:pt>
                <c:pt idx="21">
                  <c:v>Chad</c:v>
                </c:pt>
                <c:pt idx="22">
                  <c:v>Mauritania</c:v>
                </c:pt>
              </c:strCache>
            </c:strRef>
          </c:cat>
          <c:val>
            <c:numRef>
              <c:f>'43 Comp_Know'!$B$35:$B$57</c:f>
              <c:numCache>
                <c:formatCode>0%</c:formatCode>
                <c:ptCount val="23"/>
                <c:pt idx="0">
                  <c:v>0.40500000000000003</c:v>
                </c:pt>
                <c:pt idx="1">
                  <c:v>0.34600000000000003</c:v>
                </c:pt>
                <c:pt idx="2">
                  <c:v>0.28800000000000003</c:v>
                </c:pt>
                <c:pt idx="3">
                  <c:v>0.28800000000000003</c:v>
                </c:pt>
                <c:pt idx="4">
                  <c:v>0.28000000000000003</c:v>
                </c:pt>
                <c:pt idx="5">
                  <c:v>0.26100000000000001</c:v>
                </c:pt>
                <c:pt idx="6">
                  <c:v>0.25700000000000001</c:v>
                </c:pt>
                <c:pt idx="7">
                  <c:v>0.22800000000000001</c:v>
                </c:pt>
                <c:pt idx="8">
                  <c:v>0.22399999999999998</c:v>
                </c:pt>
                <c:pt idx="9">
                  <c:v>0.21899999999999997</c:v>
                </c:pt>
                <c:pt idx="10">
                  <c:v>0.21600000000000003</c:v>
                </c:pt>
                <c:pt idx="11">
                  <c:v>0.20699999999999999</c:v>
                </c:pt>
                <c:pt idx="12">
                  <c:v>0.20300000000000001</c:v>
                </c:pt>
                <c:pt idx="13">
                  <c:v>0.19800000000000001</c:v>
                </c:pt>
                <c:pt idx="14">
                  <c:v>0.18100000000000002</c:v>
                </c:pt>
                <c:pt idx="15">
                  <c:v>0.17300000000000001</c:v>
                </c:pt>
                <c:pt idx="16">
                  <c:v>0.17100000000000001</c:v>
                </c:pt>
                <c:pt idx="17">
                  <c:v>0.17100000000000001</c:v>
                </c:pt>
                <c:pt idx="18">
                  <c:v>0.157</c:v>
                </c:pt>
                <c:pt idx="19">
                  <c:v>0.15</c:v>
                </c:pt>
                <c:pt idx="20">
                  <c:v>0.12300000000000001</c:v>
                </c:pt>
                <c:pt idx="21">
                  <c:v>0.10199999999999999</c:v>
                </c:pt>
              </c:numCache>
            </c:numRef>
          </c:val>
          <c:extLst>
            <c:ext xmlns:c16="http://schemas.microsoft.com/office/drawing/2014/chart" uri="{C3380CC4-5D6E-409C-BE32-E72D297353CC}">
              <c16:uniqueId val="{00000000-F2E3-4A4F-B128-2915B01F081F}"/>
            </c:ext>
          </c:extLst>
        </c:ser>
        <c:ser>
          <c:idx val="1"/>
          <c:order val="1"/>
          <c:tx>
            <c:strRef>
              <c:f>'43 Comp_Know'!$C$34</c:f>
              <c:strCache>
                <c:ptCount val="1"/>
                <c:pt idx="0">
                  <c:v>Adolescent boys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'43 Comp_Know'!$A$35:$A$57</c:f>
              <c:strCache>
                <c:ptCount val="23"/>
                <c:pt idx="0">
                  <c:v>Sao Tome and Principe</c:v>
                </c:pt>
                <c:pt idx="1">
                  <c:v>Liberia</c:v>
                </c:pt>
                <c:pt idx="2">
                  <c:v>Burkina Faso</c:v>
                </c:pt>
                <c:pt idx="3">
                  <c:v>Gabon</c:v>
                </c:pt>
                <c:pt idx="4">
                  <c:v>Sierra Leone</c:v>
                </c:pt>
                <c:pt idx="5">
                  <c:v>Senegal</c:v>
                </c:pt>
                <c:pt idx="6">
                  <c:v>Cameroon</c:v>
                </c:pt>
                <c:pt idx="7">
                  <c:v>Togo</c:v>
                </c:pt>
                <c:pt idx="8">
                  <c:v>Nigeria</c:v>
                </c:pt>
                <c:pt idx="9">
                  <c:v>Gambia</c:v>
                </c:pt>
                <c:pt idx="10">
                  <c:v>Benin</c:v>
                </c:pt>
                <c:pt idx="11">
                  <c:v>Mali</c:v>
                </c:pt>
                <c:pt idx="12">
                  <c:v>Guinea-Bissau</c:v>
                </c:pt>
                <c:pt idx="13">
                  <c:v>Guinea</c:v>
                </c:pt>
                <c:pt idx="14">
                  <c:v>Ghana</c:v>
                </c:pt>
                <c:pt idx="15">
                  <c:v>Equatorial Guinea</c:v>
                </c:pt>
                <c:pt idx="16">
                  <c:v>Central African Republic</c:v>
                </c:pt>
                <c:pt idx="17">
                  <c:v>Democratic Republic of the Congo</c:v>
                </c:pt>
                <c:pt idx="18">
                  <c:v>Congo</c:v>
                </c:pt>
                <c:pt idx="19">
                  <c:v>Côte d’Ivoire</c:v>
                </c:pt>
                <c:pt idx="20">
                  <c:v>Niger</c:v>
                </c:pt>
                <c:pt idx="21">
                  <c:v>Chad</c:v>
                </c:pt>
                <c:pt idx="22">
                  <c:v>Mauritania</c:v>
                </c:pt>
              </c:strCache>
            </c:strRef>
          </c:cat>
          <c:val>
            <c:numRef>
              <c:f>'43 Comp_Know'!$C$35:$C$57</c:f>
              <c:numCache>
                <c:formatCode>0%</c:formatCode>
                <c:ptCount val="23"/>
                <c:pt idx="0">
                  <c:v>0.42</c:v>
                </c:pt>
                <c:pt idx="1">
                  <c:v>0.19</c:v>
                </c:pt>
                <c:pt idx="2">
                  <c:v>0.309</c:v>
                </c:pt>
                <c:pt idx="3">
                  <c:v>0.34799999999999998</c:v>
                </c:pt>
                <c:pt idx="4">
                  <c:v>0.28499999999999998</c:v>
                </c:pt>
                <c:pt idx="5">
                  <c:v>0.28199999999999997</c:v>
                </c:pt>
                <c:pt idx="6">
                  <c:v>0.29799999999999999</c:v>
                </c:pt>
                <c:pt idx="7">
                  <c:v>0.27899999999999997</c:v>
                </c:pt>
                <c:pt idx="8">
                  <c:v>0.29299999999999998</c:v>
                </c:pt>
                <c:pt idx="9">
                  <c:v>0.26500000000000001</c:v>
                </c:pt>
                <c:pt idx="10">
                  <c:v>0.28999999999999998</c:v>
                </c:pt>
                <c:pt idx="11">
                  <c:v>0.26700000000000002</c:v>
                </c:pt>
                <c:pt idx="12">
                  <c:v>0.193</c:v>
                </c:pt>
                <c:pt idx="13">
                  <c:v>0.28699999999999998</c:v>
                </c:pt>
                <c:pt idx="14">
                  <c:v>0.245</c:v>
                </c:pt>
                <c:pt idx="15">
                  <c:v>0.12300000000000001</c:v>
                </c:pt>
                <c:pt idx="16">
                  <c:v>0.26400000000000001</c:v>
                </c:pt>
                <c:pt idx="17">
                  <c:v>0.20300000000000001</c:v>
                </c:pt>
                <c:pt idx="18">
                  <c:v>0.25</c:v>
                </c:pt>
                <c:pt idx="19">
                  <c:v>0.20899999999999999</c:v>
                </c:pt>
                <c:pt idx="20">
                  <c:v>0.21299999999999999</c:v>
                </c:pt>
                <c:pt idx="21">
                  <c:v>0.11599999999999999</c:v>
                </c:pt>
                <c:pt idx="22">
                  <c:v>0.1</c:v>
                </c:pt>
              </c:numCache>
            </c:numRef>
          </c:val>
          <c:extLst>
            <c:ext xmlns:c16="http://schemas.microsoft.com/office/drawing/2014/chart" uri="{C3380CC4-5D6E-409C-BE32-E72D297353CC}">
              <c16:uniqueId val="{00000003-F2E3-4A4F-B128-2915B01F081F}"/>
            </c:ext>
          </c:extLst>
        </c:ser>
        <c:dLbls>
          <c:dLblPos val="outEnd"/>
          <c:showLegendKey val="0"/>
          <c:showVal val="1"/>
          <c:showCatName val="0"/>
          <c:showSerName val="0"/>
          <c:showPercent val="0"/>
          <c:showBubbleSize val="0"/>
        </c:dLbls>
        <c:gapWidth val="267"/>
        <c:overlap val="-43"/>
        <c:axId val="447563512"/>
        <c:axId val="447569784"/>
      </c:barChart>
      <c:catAx>
        <c:axId val="4475635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7569784"/>
        <c:crosses val="autoZero"/>
        <c:auto val="1"/>
        <c:lblAlgn val="ctr"/>
        <c:lblOffset val="100"/>
        <c:noMultiLvlLbl val="0"/>
      </c:catAx>
      <c:valAx>
        <c:axId val="44756978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7563512"/>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girls and boys (15-19 years) with multiple partners who used a condom at last sexual intercourse, West and Central Africa, 2010-2016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pPr>
            <a:solidFill>
              <a:schemeClr val="lt1"/>
            </a:solidFill>
            <a:ln w="15875">
              <a:solidFill>
                <a:schemeClr val="accent2"/>
              </a:solidFill>
              <a:round/>
            </a:ln>
            <a:effectLst/>
          </c:spPr>
        </c:marker>
      </c:pivotFmt>
      <c:pivotFmt>
        <c:idx val="5"/>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'44 Mult Partners_Condoms'!$B$36</c:f>
              <c:strCache>
                <c:ptCount val="1"/>
                <c:pt idx="0">
                  <c:v>Adolescent girls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'44 Mult Partners_Condoms'!$A$37:$A$54</c:f>
              <c:strCache>
                <c:ptCount val="18"/>
                <c:pt idx="0">
                  <c:v>Gabon</c:v>
                </c:pt>
                <c:pt idx="1">
                  <c:v>Burkina Faso</c:v>
                </c:pt>
                <c:pt idx="2">
                  <c:v>Chad</c:v>
                </c:pt>
                <c:pt idx="3">
                  <c:v>Cameroon</c:v>
                </c:pt>
                <c:pt idx="4">
                  <c:v>Congo</c:v>
                </c:pt>
                <c:pt idx="5">
                  <c:v>Guinea-Bissau</c:v>
                </c:pt>
                <c:pt idx="6">
                  <c:v>Benin</c:v>
                </c:pt>
                <c:pt idx="7">
                  <c:v>Nigeria</c:v>
                </c:pt>
                <c:pt idx="8">
                  <c:v>Côte d'Ivoire</c:v>
                </c:pt>
                <c:pt idx="9">
                  <c:v>Guinea</c:v>
                </c:pt>
                <c:pt idx="10">
                  <c:v>Central African Republic</c:v>
                </c:pt>
                <c:pt idx="11">
                  <c:v>Liberia</c:v>
                </c:pt>
                <c:pt idx="12">
                  <c:v>Mali</c:v>
                </c:pt>
                <c:pt idx="13">
                  <c:v>Ghana</c:v>
                </c:pt>
                <c:pt idx="14">
                  <c:v>Equatorial Guinea</c:v>
                </c:pt>
                <c:pt idx="15">
                  <c:v>Democratic Republic of the Congo</c:v>
                </c:pt>
                <c:pt idx="16">
                  <c:v>Sierra Leone</c:v>
                </c:pt>
                <c:pt idx="17">
                  <c:v>São Tomé and Príncipe</c:v>
                </c:pt>
              </c:strCache>
            </c:strRef>
          </c:cat>
          <c:val>
            <c:numRef>
              <c:f>'44 Mult Partners_Condoms'!$B$37:$B$54</c:f>
              <c:numCache>
                <c:formatCode>0%</c:formatCode>
                <c:ptCount val="18"/>
                <c:pt idx="0">
                  <c:v>0.58299999999999996</c:v>
                </c:pt>
                <c:pt idx="1">
                  <c:v>0.57299999999999995</c:v>
                </c:pt>
                <c:pt idx="2">
                  <c:v>0.53600000000000003</c:v>
                </c:pt>
                <c:pt idx="3">
                  <c:v>0.52</c:v>
                </c:pt>
                <c:pt idx="4">
                  <c:v>0.45500000000000002</c:v>
                </c:pt>
                <c:pt idx="5">
                  <c:v>0.40899999999999997</c:v>
                </c:pt>
                <c:pt idx="6">
                  <c:v>0.38100000000000001</c:v>
                </c:pt>
                <c:pt idx="7">
                  <c:v>0.38100000000000001</c:v>
                </c:pt>
                <c:pt idx="8">
                  <c:v>0.318</c:v>
                </c:pt>
                <c:pt idx="9">
                  <c:v>0.29699999999999999</c:v>
                </c:pt>
                <c:pt idx="10">
                  <c:v>0.28100000000000003</c:v>
                </c:pt>
                <c:pt idx="11">
                  <c:v>0.27100000000000002</c:v>
                </c:pt>
                <c:pt idx="12">
                  <c:v>0.25700000000000001</c:v>
                </c:pt>
                <c:pt idx="13">
                  <c:v>0.21600000000000003</c:v>
                </c:pt>
                <c:pt idx="14">
                  <c:v>0.17399999999999999</c:v>
                </c:pt>
                <c:pt idx="15">
                  <c:v>0.121</c:v>
                </c:pt>
                <c:pt idx="16">
                  <c:v>9.6999999999999989E-2</c:v>
                </c:pt>
              </c:numCache>
            </c:numRef>
          </c:val>
          <c:extLst>
            <c:ext xmlns:c16="http://schemas.microsoft.com/office/drawing/2014/chart" uri="{C3380CC4-5D6E-409C-BE32-E72D297353CC}">
              <c16:uniqueId val="{00000001-57DE-4B03-BBF1-B7945AD88733}"/>
            </c:ext>
          </c:extLst>
        </c:ser>
        <c:ser>
          <c:idx val="1"/>
          <c:order val="1"/>
          <c:tx>
            <c:strRef>
              <c:f>'44 Mult Partners_Condoms'!$C$36</c:f>
              <c:strCache>
                <c:ptCount val="1"/>
                <c:pt idx="0">
                  <c:v>Adolescent boys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'44 Mult Partners_Condoms'!$A$37:$A$54</c:f>
              <c:strCache>
                <c:ptCount val="18"/>
                <c:pt idx="0">
                  <c:v>Gabon</c:v>
                </c:pt>
                <c:pt idx="1">
                  <c:v>Burkina Faso</c:v>
                </c:pt>
                <c:pt idx="2">
                  <c:v>Chad</c:v>
                </c:pt>
                <c:pt idx="3">
                  <c:v>Cameroon</c:v>
                </c:pt>
                <c:pt idx="4">
                  <c:v>Congo</c:v>
                </c:pt>
                <c:pt idx="5">
                  <c:v>Guinea-Bissau</c:v>
                </c:pt>
                <c:pt idx="6">
                  <c:v>Benin</c:v>
                </c:pt>
                <c:pt idx="7">
                  <c:v>Nigeria</c:v>
                </c:pt>
                <c:pt idx="8">
                  <c:v>Côte d'Ivoire</c:v>
                </c:pt>
                <c:pt idx="9">
                  <c:v>Guinea</c:v>
                </c:pt>
                <c:pt idx="10">
                  <c:v>Central African Republic</c:v>
                </c:pt>
                <c:pt idx="11">
                  <c:v>Liberia</c:v>
                </c:pt>
                <c:pt idx="12">
                  <c:v>Mali</c:v>
                </c:pt>
                <c:pt idx="13">
                  <c:v>Ghana</c:v>
                </c:pt>
                <c:pt idx="14">
                  <c:v>Equatorial Guinea</c:v>
                </c:pt>
                <c:pt idx="15">
                  <c:v>Democratic Republic of the Congo</c:v>
                </c:pt>
                <c:pt idx="16">
                  <c:v>Sierra Leone</c:v>
                </c:pt>
                <c:pt idx="17">
                  <c:v>São Tomé and Príncipe</c:v>
                </c:pt>
              </c:strCache>
            </c:strRef>
          </c:cat>
          <c:val>
            <c:numRef>
              <c:f>'44 Mult Partners_Condoms'!$C$37:$C$54</c:f>
              <c:numCache>
                <c:formatCode>0%</c:formatCode>
                <c:ptCount val="18"/>
                <c:pt idx="0">
                  <c:v>0.77300000000000002</c:v>
                </c:pt>
                <c:pt idx="1">
                  <c:v>0.76400000000000001</c:v>
                </c:pt>
                <c:pt idx="3">
                  <c:v>0.69599999999999995</c:v>
                </c:pt>
                <c:pt idx="4">
                  <c:v>0.56000000000000005</c:v>
                </c:pt>
                <c:pt idx="5">
                  <c:v>0.59499999999999997</c:v>
                </c:pt>
                <c:pt idx="6">
                  <c:v>0.433</c:v>
                </c:pt>
                <c:pt idx="7">
                  <c:v>0.46100000000000002</c:v>
                </c:pt>
                <c:pt idx="8">
                  <c:v>0.70099999999999996</c:v>
                </c:pt>
                <c:pt idx="9">
                  <c:v>0.46200000000000002</c:v>
                </c:pt>
                <c:pt idx="10">
                  <c:v>0.498</c:v>
                </c:pt>
                <c:pt idx="11">
                  <c:v>0.21600000000000003</c:v>
                </c:pt>
                <c:pt idx="12">
                  <c:v>0.47</c:v>
                </c:pt>
                <c:pt idx="14">
                  <c:v>0.314</c:v>
                </c:pt>
                <c:pt idx="15">
                  <c:v>0.17300000000000001</c:v>
                </c:pt>
                <c:pt idx="16">
                  <c:v>0.23499999999999999</c:v>
                </c:pt>
                <c:pt idx="17">
                  <c:v>0.78500000000000003</c:v>
                </c:pt>
              </c:numCache>
            </c:numRef>
          </c:val>
          <c:extLst>
            <c:ext xmlns:c16="http://schemas.microsoft.com/office/drawing/2014/chart" uri="{C3380CC4-5D6E-409C-BE32-E72D297353CC}">
              <c16:uniqueId val="{00000005-57DE-4B03-BBF1-B7945AD88733}"/>
            </c:ext>
          </c:extLst>
        </c:ser>
        <c:dLbls>
          <c:dLblPos val="outEnd"/>
          <c:showLegendKey val="0"/>
          <c:showVal val="1"/>
          <c:showCatName val="0"/>
          <c:showSerName val="0"/>
          <c:showPercent val="0"/>
          <c:showBubbleSize val="0"/>
        </c:dLbls>
        <c:gapWidth val="267"/>
        <c:overlap val="-43"/>
        <c:axId val="447568216"/>
        <c:axId val="447562336"/>
      </c:barChart>
      <c:catAx>
        <c:axId val="4475682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7562336"/>
        <c:crosses val="autoZero"/>
        <c:auto val="1"/>
        <c:lblAlgn val="ctr"/>
        <c:lblOffset val="100"/>
        <c:noMultiLvlLbl val="0"/>
      </c:catAx>
      <c:valAx>
        <c:axId val="44756233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7568216"/>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girls and boys (15-19 years) who have been tested for HIV and received results in the last 12 months, West</a:t>
            </a:r>
            <a:r>
              <a:rPr lang="en-US" baseline="0"/>
              <a:t> and Central </a:t>
            </a:r>
            <a:r>
              <a:rPr lang="en-US"/>
              <a:t>Africa,  2010-2016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pPr>
            <a:solidFill>
              <a:schemeClr val="lt1"/>
            </a:solidFill>
            <a:ln w="15875">
              <a:solidFill>
                <a:schemeClr val="accent2"/>
              </a:solidFill>
              <a:round/>
            </a:ln>
            <a:effectLst/>
          </c:spPr>
        </c:marker>
      </c:pivotFmt>
      <c:pivotFmt>
        <c:idx val="5"/>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'45 Testing by 12mos'!$B$33</c:f>
              <c:strCache>
                <c:ptCount val="1"/>
                <c:pt idx="0">
                  <c:v>Girls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'45 Testing by 12mos'!$A$34:$A$55</c:f>
              <c:strCache>
                <c:ptCount val="22"/>
                <c:pt idx="0">
                  <c:v>Equatorial Guinea</c:v>
                </c:pt>
                <c:pt idx="1">
                  <c:v>Sao Tome and Principe</c:v>
                </c:pt>
                <c:pt idx="2">
                  <c:v>Gabon</c:v>
                </c:pt>
                <c:pt idx="3">
                  <c:v>Central African Republic</c:v>
                </c:pt>
                <c:pt idx="4">
                  <c:v>Cameroon</c:v>
                </c:pt>
                <c:pt idx="5">
                  <c:v>Liberia</c:v>
                </c:pt>
                <c:pt idx="6">
                  <c:v>Togo</c:v>
                </c:pt>
                <c:pt idx="7">
                  <c:v>Sierra Leone</c:v>
                </c:pt>
                <c:pt idx="8">
                  <c:v>Côte d'Ivoire</c:v>
                </c:pt>
                <c:pt idx="9">
                  <c:v>Senegal</c:v>
                </c:pt>
                <c:pt idx="10">
                  <c:v>Congo</c:v>
                </c:pt>
                <c:pt idx="11">
                  <c:v>Burkina Faso</c:v>
                </c:pt>
                <c:pt idx="12">
                  <c:v>Mali</c:v>
                </c:pt>
                <c:pt idx="13">
                  <c:v>Benin</c:v>
                </c:pt>
                <c:pt idx="14">
                  <c:v>Gambia</c:v>
                </c:pt>
                <c:pt idx="15">
                  <c:v>Chad</c:v>
                </c:pt>
                <c:pt idx="16">
                  <c:v>Guinea-Bissau</c:v>
                </c:pt>
                <c:pt idx="17">
                  <c:v>Democratic Republic of the Congo</c:v>
                </c:pt>
                <c:pt idx="18">
                  <c:v>Ghana</c:v>
                </c:pt>
                <c:pt idx="19">
                  <c:v>Nigeria</c:v>
                </c:pt>
                <c:pt idx="20">
                  <c:v>Niger</c:v>
                </c:pt>
                <c:pt idx="21">
                  <c:v>Guinea</c:v>
                </c:pt>
              </c:strCache>
            </c:strRef>
          </c:cat>
          <c:val>
            <c:numRef>
              <c:f>'45 Testing by 12mos'!$B$34:$B$55</c:f>
              <c:numCache>
                <c:formatCode>0%</c:formatCode>
                <c:ptCount val="22"/>
                <c:pt idx="0">
                  <c:v>0.26899999999999996</c:v>
                </c:pt>
                <c:pt idx="1">
                  <c:v>0.221</c:v>
                </c:pt>
                <c:pt idx="2">
                  <c:v>0.20399999999999999</c:v>
                </c:pt>
                <c:pt idx="3">
                  <c:v>0.14599999999999999</c:v>
                </c:pt>
                <c:pt idx="4">
                  <c:v>0.14499999999999999</c:v>
                </c:pt>
                <c:pt idx="5">
                  <c:v>0.13100000000000001</c:v>
                </c:pt>
                <c:pt idx="6">
                  <c:v>0.11199999999999999</c:v>
                </c:pt>
                <c:pt idx="7">
                  <c:v>0.11</c:v>
                </c:pt>
                <c:pt idx="8">
                  <c:v>9.6999999999999989E-2</c:v>
                </c:pt>
                <c:pt idx="9">
                  <c:v>9.6000000000000002E-2</c:v>
                </c:pt>
                <c:pt idx="10">
                  <c:v>0.08</c:v>
                </c:pt>
                <c:pt idx="11">
                  <c:v>7.9000000000000001E-2</c:v>
                </c:pt>
                <c:pt idx="12">
                  <c:v>7.5999999999999998E-2</c:v>
                </c:pt>
                <c:pt idx="13">
                  <c:v>7.2999999999999995E-2</c:v>
                </c:pt>
                <c:pt idx="14">
                  <c:v>5.9000000000000004E-2</c:v>
                </c:pt>
                <c:pt idx="15">
                  <c:v>5.2999999999999999E-2</c:v>
                </c:pt>
                <c:pt idx="16">
                  <c:v>4.8000000000000001E-2</c:v>
                </c:pt>
                <c:pt idx="17">
                  <c:v>4.4999999999999998E-2</c:v>
                </c:pt>
                <c:pt idx="18">
                  <c:v>4.4999999999999998E-2</c:v>
                </c:pt>
                <c:pt idx="19">
                  <c:v>4.2000000000000003E-2</c:v>
                </c:pt>
                <c:pt idx="20">
                  <c:v>4.0999999999999995E-2</c:v>
                </c:pt>
                <c:pt idx="21">
                  <c:v>2.5000000000000001E-2</c:v>
                </c:pt>
              </c:numCache>
            </c:numRef>
          </c:val>
          <c:extLst>
            <c:ext xmlns:c16="http://schemas.microsoft.com/office/drawing/2014/chart" uri="{C3380CC4-5D6E-409C-BE32-E72D297353CC}">
              <c16:uniqueId val="{00000000-6377-4E2B-BCA1-084F3641F104}"/>
            </c:ext>
          </c:extLst>
        </c:ser>
        <c:ser>
          <c:idx val="1"/>
          <c:order val="1"/>
          <c:tx>
            <c:strRef>
              <c:f>'45 Testing by 12mos'!$C$33</c:f>
              <c:strCache>
                <c:ptCount val="1"/>
                <c:pt idx="0">
                  <c:v>Boys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'45 Testing by 12mos'!$A$34:$A$55</c:f>
              <c:strCache>
                <c:ptCount val="22"/>
                <c:pt idx="0">
                  <c:v>Equatorial Guinea</c:v>
                </c:pt>
                <c:pt idx="1">
                  <c:v>Sao Tome and Principe</c:v>
                </c:pt>
                <c:pt idx="2">
                  <c:v>Gabon</c:v>
                </c:pt>
                <c:pt idx="3">
                  <c:v>Central African Republic</c:v>
                </c:pt>
                <c:pt idx="4">
                  <c:v>Cameroon</c:v>
                </c:pt>
                <c:pt idx="5">
                  <c:v>Liberia</c:v>
                </c:pt>
                <c:pt idx="6">
                  <c:v>Togo</c:v>
                </c:pt>
                <c:pt idx="7">
                  <c:v>Sierra Leone</c:v>
                </c:pt>
                <c:pt idx="8">
                  <c:v>Côte d'Ivoire</c:v>
                </c:pt>
                <c:pt idx="9">
                  <c:v>Senegal</c:v>
                </c:pt>
                <c:pt idx="10">
                  <c:v>Congo</c:v>
                </c:pt>
                <c:pt idx="11">
                  <c:v>Burkina Faso</c:v>
                </c:pt>
                <c:pt idx="12">
                  <c:v>Mali</c:v>
                </c:pt>
                <c:pt idx="13">
                  <c:v>Benin</c:v>
                </c:pt>
                <c:pt idx="14">
                  <c:v>Gambia</c:v>
                </c:pt>
                <c:pt idx="15">
                  <c:v>Chad</c:v>
                </c:pt>
                <c:pt idx="16">
                  <c:v>Guinea-Bissau</c:v>
                </c:pt>
                <c:pt idx="17">
                  <c:v>Democratic Republic of the Congo</c:v>
                </c:pt>
                <c:pt idx="18">
                  <c:v>Ghana</c:v>
                </c:pt>
                <c:pt idx="19">
                  <c:v>Nigeria</c:v>
                </c:pt>
                <c:pt idx="20">
                  <c:v>Niger</c:v>
                </c:pt>
                <c:pt idx="21">
                  <c:v>Guinea</c:v>
                </c:pt>
              </c:strCache>
            </c:strRef>
          </c:cat>
          <c:val>
            <c:numRef>
              <c:f>'45 Testing by 12mos'!$C$34:$C$55</c:f>
              <c:numCache>
                <c:formatCode>0%</c:formatCode>
                <c:ptCount val="22"/>
                <c:pt idx="0">
                  <c:v>6.8000000000000005E-2</c:v>
                </c:pt>
                <c:pt idx="1">
                  <c:v>0.08</c:v>
                </c:pt>
                <c:pt idx="2">
                  <c:v>6.0999999999999999E-2</c:v>
                </c:pt>
                <c:pt idx="3">
                  <c:v>6.8000000000000005E-2</c:v>
                </c:pt>
                <c:pt idx="4">
                  <c:v>6.9000000000000006E-2</c:v>
                </c:pt>
                <c:pt idx="5">
                  <c:v>3.6000000000000004E-2</c:v>
                </c:pt>
                <c:pt idx="6">
                  <c:v>6.7000000000000004E-2</c:v>
                </c:pt>
                <c:pt idx="7">
                  <c:v>0.03</c:v>
                </c:pt>
                <c:pt idx="8">
                  <c:v>5.2000000000000005E-2</c:v>
                </c:pt>
                <c:pt idx="9">
                  <c:v>0.06</c:v>
                </c:pt>
                <c:pt idx="10">
                  <c:v>3.7999999999999999E-2</c:v>
                </c:pt>
                <c:pt idx="11">
                  <c:v>0.04</c:v>
                </c:pt>
                <c:pt idx="12">
                  <c:v>1.3000000000000001E-2</c:v>
                </c:pt>
                <c:pt idx="13">
                  <c:v>5.5999999999999994E-2</c:v>
                </c:pt>
                <c:pt idx="14">
                  <c:v>1.9E-2</c:v>
                </c:pt>
                <c:pt idx="15">
                  <c:v>1.4999999999999999E-2</c:v>
                </c:pt>
                <c:pt idx="16">
                  <c:v>1.8000000000000002E-2</c:v>
                </c:pt>
                <c:pt idx="17">
                  <c:v>1.3999999999999999E-2</c:v>
                </c:pt>
                <c:pt idx="18">
                  <c:v>1.3000000000000001E-2</c:v>
                </c:pt>
                <c:pt idx="19">
                  <c:v>2.3E-2</c:v>
                </c:pt>
                <c:pt idx="20">
                  <c:v>1.4999999999999999E-2</c:v>
                </c:pt>
                <c:pt idx="21">
                  <c:v>9.0000000000000011E-3</c:v>
                </c:pt>
              </c:numCache>
            </c:numRef>
          </c:val>
          <c:extLst>
            <c:ext xmlns:c16="http://schemas.microsoft.com/office/drawing/2014/chart" uri="{C3380CC4-5D6E-409C-BE32-E72D297353CC}">
              <c16:uniqueId val="{00000002-6377-4E2B-BCA1-084F3641F104}"/>
            </c:ext>
          </c:extLst>
        </c:ser>
        <c:dLbls>
          <c:dLblPos val="outEnd"/>
          <c:showLegendKey val="0"/>
          <c:showVal val="1"/>
          <c:showCatName val="0"/>
          <c:showSerName val="0"/>
          <c:showPercent val="0"/>
          <c:showBubbleSize val="0"/>
        </c:dLbls>
        <c:gapWidth val="267"/>
        <c:overlap val="-43"/>
        <c:axId val="447561160"/>
        <c:axId val="447567040"/>
      </c:barChart>
      <c:catAx>
        <c:axId val="4475611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47567040"/>
        <c:crosses val="autoZero"/>
        <c:auto val="1"/>
        <c:lblAlgn val="ctr"/>
        <c:lblOffset val="100"/>
        <c:noMultiLvlLbl val="0"/>
      </c:catAx>
      <c:valAx>
        <c:axId val="44756704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4756116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Selected indicator coverage among adolescent boys and girls (15-19 years), by</a:t>
            </a:r>
            <a:r>
              <a:rPr lang="en-US" baseline="0"/>
              <a:t> UNICEF regions, 2010-2016</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'46 Survey Data_Reg'!$A$44</c:f>
              <c:strCache>
                <c:ptCount val="1"/>
                <c:pt idx="0">
                  <c:v>Boys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'46 Survey Data_Reg'!$B$42:$I$43</c:f>
              <c:multiLvlStrCache>
                <c:ptCount val="8"/>
                <c:lvl>
                  <c:pt idx="0">
                    <c:v>Comprehensive knowledge of HIV/AIDS among adolescents</c:v>
                  </c:pt>
                  <c:pt idx="1">
                    <c:v>Condom use among adolescents with multiple partners</c:v>
                  </c:pt>
                  <c:pt idx="2">
                    <c:v>Adolescents who were tested for HIV in the last 12 months and received results</c:v>
                  </c:pt>
                  <c:pt idx="3">
                    <c:v>Comprehensive knowledge of HIV/AIDS among adolescents</c:v>
                  </c:pt>
                  <c:pt idx="4">
                    <c:v>Condom use among adolescents with multiple partners</c:v>
                  </c:pt>
                  <c:pt idx="5">
                    <c:v>Adolescents who were tested for HIV in the last 12 months and received results</c:v>
                  </c:pt>
                  <c:pt idx="6">
                    <c:v>Comprehensive knowledge of HIV/AIDS among adolescents</c:v>
                  </c:pt>
                  <c:pt idx="7">
                    <c:v>Comprehensive knowledge of HIV/AIDS among adolescents</c:v>
                  </c:pt>
                </c:lvl>
                <c:lvl>
                  <c:pt idx="0">
                    <c:v>Eastern and Southern Africa</c:v>
                  </c:pt>
                  <c:pt idx="3">
                    <c:v>West and Central Africa</c:v>
                  </c:pt>
                  <c:pt idx="6">
                    <c:v>South Asia</c:v>
                  </c:pt>
                  <c:pt idx="7">
                    <c:v>East Asia and Pacific</c:v>
                  </c:pt>
                </c:lvl>
              </c:multiLvlStrCache>
            </c:multiLvlStrRef>
          </c:cat>
          <c:val>
            <c:numRef>
              <c:f>'46 Survey Data_Reg'!$B$44:$I$44</c:f>
              <c:numCache>
                <c:formatCode>0%</c:formatCode>
                <c:ptCount val="8"/>
                <c:pt idx="0">
                  <c:v>0.36161301561391923</c:v>
                </c:pt>
                <c:pt idx="1">
                  <c:v>0.53941851245996397</c:v>
                </c:pt>
                <c:pt idx="2">
                  <c:v>0.1614171771771819</c:v>
                </c:pt>
                <c:pt idx="3">
                  <c:v>0.25589326187019157</c:v>
                </c:pt>
                <c:pt idx="4">
                  <c:v>0.42734555868525986</c:v>
                </c:pt>
                <c:pt idx="5">
                  <c:v>2.6732186023923628E-2</c:v>
                </c:pt>
                <c:pt idx="6">
                  <c:v>7.5336882468117011E-2</c:v>
                </c:pt>
                <c:pt idx="7">
                  <c:v>0.13198483717913528</c:v>
                </c:pt>
              </c:numCache>
            </c:numRef>
          </c:val>
          <c:extLst>
            <c:ext xmlns:c16="http://schemas.microsoft.com/office/drawing/2014/chart" uri="{C3380CC4-5D6E-409C-BE32-E72D297353CC}">
              <c16:uniqueId val="{00000000-FE69-40C3-BB2D-2ABA866D03E3}"/>
            </c:ext>
          </c:extLst>
        </c:ser>
        <c:ser>
          <c:idx val="1"/>
          <c:order val="1"/>
          <c:tx>
            <c:strRef>
              <c:f>'46 Survey Data_Reg'!$A$45</c:f>
              <c:strCache>
                <c:ptCount val="1"/>
                <c:pt idx="0">
                  <c:v>Girls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'46 Survey Data_Reg'!$B$42:$I$43</c:f>
              <c:multiLvlStrCache>
                <c:ptCount val="8"/>
                <c:lvl>
                  <c:pt idx="0">
                    <c:v>Comprehensive knowledge of HIV/AIDS among adolescents</c:v>
                  </c:pt>
                  <c:pt idx="1">
                    <c:v>Condom use among adolescents with multiple partners</c:v>
                  </c:pt>
                  <c:pt idx="2">
                    <c:v>Adolescents who were tested for HIV in the last 12 months and received results</c:v>
                  </c:pt>
                  <c:pt idx="3">
                    <c:v>Comprehensive knowledge of HIV/AIDS among adolescents</c:v>
                  </c:pt>
                  <c:pt idx="4">
                    <c:v>Condom use among adolescents with multiple partners</c:v>
                  </c:pt>
                  <c:pt idx="5">
                    <c:v>Adolescents who were tested for HIV in the last 12 months and received results</c:v>
                  </c:pt>
                  <c:pt idx="6">
                    <c:v>Comprehensive knowledge of HIV/AIDS among adolescents</c:v>
                  </c:pt>
                  <c:pt idx="7">
                    <c:v>Comprehensive knowledge of HIV/AIDS among adolescents</c:v>
                  </c:pt>
                </c:lvl>
                <c:lvl>
                  <c:pt idx="0">
                    <c:v>Eastern and Southern Africa</c:v>
                  </c:pt>
                  <c:pt idx="3">
                    <c:v>West and Central Africa</c:v>
                  </c:pt>
                  <c:pt idx="6">
                    <c:v>South Asia</c:v>
                  </c:pt>
                  <c:pt idx="7">
                    <c:v>East Asia and Pacific</c:v>
                  </c:pt>
                </c:lvl>
              </c:multiLvlStrCache>
            </c:multiLvlStrRef>
          </c:cat>
          <c:val>
            <c:numRef>
              <c:f>'46 Survey Data_Reg'!$B$45:$I$45</c:f>
              <c:numCache>
                <c:formatCode>0%</c:formatCode>
                <c:ptCount val="8"/>
                <c:pt idx="0">
                  <c:v>0.34933198992778602</c:v>
                </c:pt>
                <c:pt idx="2">
                  <c:v>0.24111347023674734</c:v>
                </c:pt>
                <c:pt idx="3">
                  <c:v>0.20283427858795353</c:v>
                </c:pt>
                <c:pt idx="4">
                  <c:v>0.31791186255785059</c:v>
                </c:pt>
                <c:pt idx="5">
                  <c:v>5.9538288281893538E-2</c:v>
                </c:pt>
                <c:pt idx="6">
                  <c:v>6.2975159546048806E-2</c:v>
                </c:pt>
                <c:pt idx="7">
                  <c:v>0.21936058143463411</c:v>
                </c:pt>
              </c:numCache>
            </c:numRef>
          </c:val>
          <c:extLst>
            <c:ext xmlns:c16="http://schemas.microsoft.com/office/drawing/2014/chart" uri="{C3380CC4-5D6E-409C-BE32-E72D297353CC}">
              <c16:uniqueId val="{00000001-FE69-40C3-BB2D-2ABA866D03E3}"/>
            </c:ext>
          </c:extLst>
        </c:ser>
        <c:dLbls>
          <c:dLblPos val="outEnd"/>
          <c:showLegendKey val="0"/>
          <c:showVal val="1"/>
          <c:showCatName val="0"/>
          <c:showSerName val="0"/>
          <c:showPercent val="0"/>
          <c:showBubbleSize val="0"/>
        </c:dLbls>
        <c:gapWidth val="267"/>
        <c:overlap val="-43"/>
        <c:axId val="1335473599"/>
        <c:axId val="1341264063"/>
      </c:barChart>
      <c:catAx>
        <c:axId val="1335473599"/>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341264063"/>
        <c:crosses val="autoZero"/>
        <c:auto val="1"/>
        <c:lblAlgn val="ctr"/>
        <c:lblOffset val="100"/>
        <c:noMultiLvlLbl val="0"/>
      </c:catAx>
      <c:valAx>
        <c:axId val="1341264063"/>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335473599"/>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children (0-17 years) who have lost one or both parents to an AIDS-related cause, by UNICEF region, 1990-2016</a:t>
            </a:r>
          </a:p>
        </c:rich>
      </c:tx>
      <c:overlay val="0"/>
      <c:spPr>
        <a:noFill/>
        <a:ln>
          <a:noFill/>
        </a:ln>
        <a:effectLst/>
      </c:spPr>
    </c:title>
    <c:autoTitleDeleted val="0"/>
    <c:plotArea>
      <c:layout/>
      <c:areaChart>
        <c:grouping val="stacked"/>
        <c:varyColors val="0"/>
        <c:ser>
          <c:idx val="0"/>
          <c:order val="0"/>
          <c:tx>
            <c:strRef>
              <c:f>'47 Orphans_Reg'!$B$39</c:f>
              <c:strCache>
                <c:ptCount val="1"/>
                <c:pt idx="0">
                  <c:v>Eastern and Southern Africa</c:v>
                </c:pt>
              </c:strCache>
            </c:strRef>
          </c:tx>
          <c:spPr>
            <a:solidFill>
              <a:schemeClr val="accent5">
                <a:lumMod val="75000"/>
              </a:schemeClr>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Orphans_Reg'!$B$40:$B$66</c:f>
              <c:numCache>
                <c:formatCode>_(* #,##0_);_(* \(#,##0\);_(* "-"??_);_(@_)</c:formatCode>
                <c:ptCount val="27"/>
                <c:pt idx="0">
                  <c:v>756444.58793000004</c:v>
                </c:pt>
                <c:pt idx="1">
                  <c:v>1021916.83977</c:v>
                </c:pt>
                <c:pt idx="2">
                  <c:v>1346956.0678399999</c:v>
                </c:pt>
                <c:pt idx="3">
                  <c:v>1737082.9274800001</c:v>
                </c:pt>
                <c:pt idx="4">
                  <c:v>2196004.40802</c:v>
                </c:pt>
                <c:pt idx="5">
                  <c:v>2725640.5289099999</c:v>
                </c:pt>
                <c:pt idx="6">
                  <c:v>3322828.5965300002</c:v>
                </c:pt>
                <c:pt idx="7">
                  <c:v>3989015.1620399999</c:v>
                </c:pt>
                <c:pt idx="8">
                  <c:v>4719182.7779099997</c:v>
                </c:pt>
                <c:pt idx="9">
                  <c:v>5506541.3319699997</c:v>
                </c:pt>
                <c:pt idx="10">
                  <c:v>6342647.7406799998</c:v>
                </c:pt>
                <c:pt idx="11">
                  <c:v>7212396.5345299998</c:v>
                </c:pt>
                <c:pt idx="12">
                  <c:v>8092041.68114</c:v>
                </c:pt>
                <c:pt idx="13">
                  <c:v>8957759.97425</c:v>
                </c:pt>
                <c:pt idx="14">
                  <c:v>9788830.5819700006</c:v>
                </c:pt>
                <c:pt idx="15">
                  <c:v>10536612.414009999</c:v>
                </c:pt>
                <c:pt idx="16">
                  <c:v>11128042.86128</c:v>
                </c:pt>
                <c:pt idx="17">
                  <c:v>11534950.69153</c:v>
                </c:pt>
                <c:pt idx="18">
                  <c:v>11733407.26046</c:v>
                </c:pt>
                <c:pt idx="19">
                  <c:v>11737113.085650001</c:v>
                </c:pt>
                <c:pt idx="20">
                  <c:v>11585240.7622</c:v>
                </c:pt>
                <c:pt idx="21">
                  <c:v>11312046.452190001</c:v>
                </c:pt>
                <c:pt idx="22">
                  <c:v>10953300.648499999</c:v>
                </c:pt>
                <c:pt idx="23">
                  <c:v>10507932.46009</c:v>
                </c:pt>
                <c:pt idx="24">
                  <c:v>9998329.1405999996</c:v>
                </c:pt>
                <c:pt idx="25">
                  <c:v>9445600.2579800002</c:v>
                </c:pt>
                <c:pt idx="26">
                  <c:v>8868907.3208600003</c:v>
                </c:pt>
              </c:numCache>
            </c:numRef>
          </c:val>
          <c:extLst>
            <c:ext xmlns:c16="http://schemas.microsoft.com/office/drawing/2014/chart" uri="{C3380CC4-5D6E-409C-BE32-E72D297353CC}">
              <c16:uniqueId val="{00000000-085F-4A15-B5AF-54F708AA7DB9}"/>
            </c:ext>
          </c:extLst>
        </c:ser>
        <c:ser>
          <c:idx val="1"/>
          <c:order val="1"/>
          <c:tx>
            <c:strRef>
              <c:f>'47 Orphans_Reg'!$C$39</c:f>
              <c:strCache>
                <c:ptCount val="1"/>
                <c:pt idx="0">
                  <c:v>West and Central Africa</c:v>
                </c:pt>
              </c:strCache>
            </c:strRef>
          </c:tx>
          <c:spPr>
            <a:solidFill>
              <a:schemeClr val="accent2"/>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Orphans_Reg'!$C$40:$C$66</c:f>
              <c:numCache>
                <c:formatCode>_(* #,##0_);_(* \(#,##0\);_(* "-"??_);_(@_)</c:formatCode>
                <c:ptCount val="27"/>
                <c:pt idx="0">
                  <c:v>288349.62202000001</c:v>
                </c:pt>
                <c:pt idx="1">
                  <c:v>386505.44670999999</c:v>
                </c:pt>
                <c:pt idx="2">
                  <c:v>508454.98693999997</c:v>
                </c:pt>
                <c:pt idx="3">
                  <c:v>656531.05426999996</c:v>
                </c:pt>
                <c:pt idx="4">
                  <c:v>831150.25086999999</c:v>
                </c:pt>
                <c:pt idx="5">
                  <c:v>1032955.73604</c:v>
                </c:pt>
                <c:pt idx="6">
                  <c:v>1264590.34974</c:v>
                </c:pt>
                <c:pt idx="7">
                  <c:v>1526725.1168800001</c:v>
                </c:pt>
                <c:pt idx="8">
                  <c:v>1818510.7763499999</c:v>
                </c:pt>
                <c:pt idx="9">
                  <c:v>2137541.32791</c:v>
                </c:pt>
                <c:pt idx="10">
                  <c:v>2480501.1283399998</c:v>
                </c:pt>
                <c:pt idx="11">
                  <c:v>2838250.9617900001</c:v>
                </c:pt>
                <c:pt idx="12">
                  <c:v>3204709.1190999998</c:v>
                </c:pt>
                <c:pt idx="13">
                  <c:v>3575059.9333100002</c:v>
                </c:pt>
                <c:pt idx="14">
                  <c:v>3936849.5932499999</c:v>
                </c:pt>
                <c:pt idx="15">
                  <c:v>4267630.25899</c:v>
                </c:pt>
                <c:pt idx="16">
                  <c:v>4553261.5344599998</c:v>
                </c:pt>
                <c:pt idx="17">
                  <c:v>4789621.2899500001</c:v>
                </c:pt>
                <c:pt idx="18">
                  <c:v>4980042.31231</c:v>
                </c:pt>
                <c:pt idx="19">
                  <c:v>5105402.1865600003</c:v>
                </c:pt>
                <c:pt idx="20">
                  <c:v>5183405.0323299998</c:v>
                </c:pt>
                <c:pt idx="21">
                  <c:v>5214632.2430699999</c:v>
                </c:pt>
                <c:pt idx="22">
                  <c:v>5221743.6933899997</c:v>
                </c:pt>
                <c:pt idx="23">
                  <c:v>5190108.3180299997</c:v>
                </c:pt>
                <c:pt idx="24">
                  <c:v>5123746.4298200002</c:v>
                </c:pt>
                <c:pt idx="25">
                  <c:v>5029248.1868200004</c:v>
                </c:pt>
                <c:pt idx="26">
                  <c:v>4907932.3533899998</c:v>
                </c:pt>
              </c:numCache>
            </c:numRef>
          </c:val>
          <c:extLst>
            <c:ext xmlns:c16="http://schemas.microsoft.com/office/drawing/2014/chart" uri="{C3380CC4-5D6E-409C-BE32-E72D297353CC}">
              <c16:uniqueId val="{00000001-085F-4A15-B5AF-54F708AA7DB9}"/>
            </c:ext>
          </c:extLst>
        </c:ser>
        <c:ser>
          <c:idx val="2"/>
          <c:order val="2"/>
          <c:tx>
            <c:strRef>
              <c:f>'47 Orphans_Reg'!$D$39</c:f>
              <c:strCache>
                <c:ptCount val="1"/>
                <c:pt idx="0">
                  <c:v>East Asia and the Pacific</c:v>
                </c:pt>
              </c:strCache>
            </c:strRef>
          </c:tx>
          <c:spPr>
            <a:solidFill>
              <a:srgbClr val="7E0080"/>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Orphans_Reg'!$D$40:$D$66</c:f>
              <c:numCache>
                <c:formatCode>_(* #,##0_);_(* \(#,##0\);_(* "-"??_);_(@_)</c:formatCode>
                <c:ptCount val="27"/>
                <c:pt idx="0">
                  <c:v>10803.66819</c:v>
                </c:pt>
                <c:pt idx="1">
                  <c:v>14780.10548</c:v>
                </c:pt>
                <c:pt idx="2">
                  <c:v>21108.028060000001</c:v>
                </c:pt>
                <c:pt idx="3">
                  <c:v>31240.02677</c:v>
                </c:pt>
                <c:pt idx="4">
                  <c:v>47160.794009999998</c:v>
                </c:pt>
                <c:pt idx="5">
                  <c:v>71793.437090000007</c:v>
                </c:pt>
                <c:pt idx="6">
                  <c:v>107000.40418</c:v>
                </c:pt>
                <c:pt idx="7">
                  <c:v>154053.44925999999</c:v>
                </c:pt>
                <c:pt idx="8">
                  <c:v>213757.99895000001</c:v>
                </c:pt>
                <c:pt idx="9">
                  <c:v>285691.43716999999</c:v>
                </c:pt>
                <c:pt idx="10">
                  <c:v>368294.84892999998</c:v>
                </c:pt>
                <c:pt idx="11">
                  <c:v>459061.14880000002</c:v>
                </c:pt>
                <c:pt idx="12">
                  <c:v>554267.35713000002</c:v>
                </c:pt>
                <c:pt idx="13">
                  <c:v>647098.94938000001</c:v>
                </c:pt>
                <c:pt idx="14">
                  <c:v>733376.28384000005</c:v>
                </c:pt>
                <c:pt idx="15">
                  <c:v>807687.77798999997</c:v>
                </c:pt>
                <c:pt idx="16">
                  <c:v>862868.50704000005</c:v>
                </c:pt>
                <c:pt idx="17">
                  <c:v>901662.13691999996</c:v>
                </c:pt>
                <c:pt idx="18">
                  <c:v>929379.01133999997</c:v>
                </c:pt>
                <c:pt idx="19">
                  <c:v>947062.53358000005</c:v>
                </c:pt>
                <c:pt idx="20">
                  <c:v>957801.69532000006</c:v>
                </c:pt>
                <c:pt idx="21">
                  <c:v>963776.53885000001</c:v>
                </c:pt>
                <c:pt idx="22">
                  <c:v>963810.17692999996</c:v>
                </c:pt>
                <c:pt idx="23">
                  <c:v>958651.83466000005</c:v>
                </c:pt>
                <c:pt idx="24">
                  <c:v>947914.70811999997</c:v>
                </c:pt>
                <c:pt idx="25">
                  <c:v>929494.10513000004</c:v>
                </c:pt>
                <c:pt idx="26">
                  <c:v>905468.10042999999</c:v>
                </c:pt>
              </c:numCache>
            </c:numRef>
          </c:val>
          <c:extLst>
            <c:ext xmlns:c16="http://schemas.microsoft.com/office/drawing/2014/chart" uri="{C3380CC4-5D6E-409C-BE32-E72D297353CC}">
              <c16:uniqueId val="{00000002-085F-4A15-B5AF-54F708AA7DB9}"/>
            </c:ext>
          </c:extLst>
        </c:ser>
        <c:ser>
          <c:idx val="3"/>
          <c:order val="3"/>
          <c:tx>
            <c:strRef>
              <c:f>'47 Orphans_Reg'!$E$39</c:f>
              <c:strCache>
                <c:ptCount val="1"/>
                <c:pt idx="0">
                  <c:v>South Asia</c:v>
                </c:pt>
              </c:strCache>
            </c:strRef>
          </c:tx>
          <c:spPr>
            <a:solidFill>
              <a:schemeClr val="accent4"/>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Orphans_Reg'!$E$40:$E$66</c:f>
              <c:numCache>
                <c:formatCode>_(* #,##0_);_(* \(#,##0\);_(* "-"??_);_(@_)</c:formatCode>
                <c:ptCount val="27"/>
                <c:pt idx="0">
                  <c:v>4214.9126500000002</c:v>
                </c:pt>
                <c:pt idx="1">
                  <c:v>7223.57593</c:v>
                </c:pt>
                <c:pt idx="2">
                  <c:v>11970.53932</c:v>
                </c:pt>
                <c:pt idx="3">
                  <c:v>19238.643680000001</c:v>
                </c:pt>
                <c:pt idx="4">
                  <c:v>30114.60209</c:v>
                </c:pt>
                <c:pt idx="5">
                  <c:v>46015.774080000003</c:v>
                </c:pt>
                <c:pt idx="6">
                  <c:v>68608.748800000001</c:v>
                </c:pt>
                <c:pt idx="7">
                  <c:v>98955.928020000007</c:v>
                </c:pt>
                <c:pt idx="8">
                  <c:v>138409.46711</c:v>
                </c:pt>
                <c:pt idx="9">
                  <c:v>186460.25985</c:v>
                </c:pt>
                <c:pt idx="10">
                  <c:v>244913.62593000001</c:v>
                </c:pt>
                <c:pt idx="11">
                  <c:v>314994.89873000002</c:v>
                </c:pt>
                <c:pt idx="12">
                  <c:v>395369.3946</c:v>
                </c:pt>
                <c:pt idx="13">
                  <c:v>484220.66712</c:v>
                </c:pt>
                <c:pt idx="14">
                  <c:v>579586.08140999998</c:v>
                </c:pt>
                <c:pt idx="15">
                  <c:v>678060.96862000006</c:v>
                </c:pt>
                <c:pt idx="16">
                  <c:v>773438.14385999995</c:v>
                </c:pt>
                <c:pt idx="17">
                  <c:v>859271.02829000005</c:v>
                </c:pt>
                <c:pt idx="18">
                  <c:v>927224.06539999996</c:v>
                </c:pt>
                <c:pt idx="19">
                  <c:v>971485.90743000002</c:v>
                </c:pt>
                <c:pt idx="20">
                  <c:v>999534.19879000005</c:v>
                </c:pt>
                <c:pt idx="21">
                  <c:v>1011352.29249</c:v>
                </c:pt>
                <c:pt idx="22">
                  <c:v>1008677.92817</c:v>
                </c:pt>
                <c:pt idx="23">
                  <c:v>997348.88569000002</c:v>
                </c:pt>
                <c:pt idx="24">
                  <c:v>972805.28966000001</c:v>
                </c:pt>
                <c:pt idx="25">
                  <c:v>938781.79058000003</c:v>
                </c:pt>
                <c:pt idx="26">
                  <c:v>897571.38338999997</c:v>
                </c:pt>
              </c:numCache>
            </c:numRef>
          </c:val>
          <c:extLst>
            <c:ext xmlns:c16="http://schemas.microsoft.com/office/drawing/2014/chart" uri="{C3380CC4-5D6E-409C-BE32-E72D297353CC}">
              <c16:uniqueId val="{00000003-085F-4A15-B5AF-54F708AA7DB9}"/>
            </c:ext>
          </c:extLst>
        </c:ser>
        <c:ser>
          <c:idx val="4"/>
          <c:order val="4"/>
          <c:tx>
            <c:strRef>
              <c:f>'47 Orphans_Reg'!$F$39</c:f>
              <c:strCache>
                <c:ptCount val="1"/>
                <c:pt idx="0">
                  <c:v>Latin America and the Caribbean</c:v>
                </c:pt>
              </c:strCache>
            </c:strRef>
          </c:tx>
          <c:spPr>
            <a:solidFill>
              <a:schemeClr val="accent1"/>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Orphans_Reg'!$F$40:$F$66</c:f>
              <c:numCache>
                <c:formatCode>_(* #,##0_);_(* \(#,##0\);_(* "-"??_);_(@_)</c:formatCode>
                <c:ptCount val="27"/>
                <c:pt idx="0">
                  <c:v>101764.37766</c:v>
                </c:pt>
                <c:pt idx="1">
                  <c:v>133953.03002999999</c:v>
                </c:pt>
                <c:pt idx="2">
                  <c:v>171904.49471999999</c:v>
                </c:pt>
                <c:pt idx="3">
                  <c:v>215435.77369999999</c:v>
                </c:pt>
                <c:pt idx="4">
                  <c:v>264123.15828999999</c:v>
                </c:pt>
                <c:pt idx="5">
                  <c:v>316949.92348</c:v>
                </c:pt>
                <c:pt idx="6">
                  <c:v>372217.08848999999</c:v>
                </c:pt>
                <c:pt idx="7">
                  <c:v>428244.89315000002</c:v>
                </c:pt>
                <c:pt idx="8">
                  <c:v>472498.78035000002</c:v>
                </c:pt>
                <c:pt idx="9">
                  <c:v>515584.46750000003</c:v>
                </c:pt>
                <c:pt idx="10">
                  <c:v>555693.71765000001</c:v>
                </c:pt>
                <c:pt idx="11">
                  <c:v>591274.48768000002</c:v>
                </c:pt>
                <c:pt idx="12">
                  <c:v>622626.66222000006</c:v>
                </c:pt>
                <c:pt idx="13">
                  <c:v>648545.71799000003</c:v>
                </c:pt>
                <c:pt idx="14">
                  <c:v>667126.04494000005</c:v>
                </c:pt>
                <c:pt idx="15">
                  <c:v>715080.67989999999</c:v>
                </c:pt>
                <c:pt idx="16">
                  <c:v>686005.66229999997</c:v>
                </c:pt>
                <c:pt idx="17">
                  <c:v>681051.12592000002</c:v>
                </c:pt>
                <c:pt idx="18">
                  <c:v>668673.72751</c:v>
                </c:pt>
                <c:pt idx="19">
                  <c:v>653337.4142</c:v>
                </c:pt>
                <c:pt idx="20">
                  <c:v>635251.51899999997</c:v>
                </c:pt>
                <c:pt idx="21">
                  <c:v>614979.73037</c:v>
                </c:pt>
                <c:pt idx="22">
                  <c:v>592616.32921999996</c:v>
                </c:pt>
                <c:pt idx="23">
                  <c:v>569093.44392999995</c:v>
                </c:pt>
                <c:pt idx="24">
                  <c:v>545250.85060000001</c:v>
                </c:pt>
                <c:pt idx="25">
                  <c:v>522497.23086000001</c:v>
                </c:pt>
                <c:pt idx="26">
                  <c:v>499101.65284</c:v>
                </c:pt>
              </c:numCache>
            </c:numRef>
          </c:val>
          <c:extLst>
            <c:ext xmlns:c16="http://schemas.microsoft.com/office/drawing/2014/chart" uri="{C3380CC4-5D6E-409C-BE32-E72D297353CC}">
              <c16:uniqueId val="{00000004-085F-4A15-B5AF-54F708AA7DB9}"/>
            </c:ext>
          </c:extLst>
        </c:ser>
        <c:ser>
          <c:idx val="5"/>
          <c:order val="5"/>
          <c:tx>
            <c:strRef>
              <c:f>'47 Orphans_Reg'!$G$39</c:f>
              <c:strCache>
                <c:ptCount val="1"/>
                <c:pt idx="0">
                  <c:v>Eastern Europe and Central Asia</c:v>
                </c:pt>
              </c:strCache>
            </c:strRef>
          </c:tx>
          <c:spPr>
            <a:solidFill>
              <a:schemeClr val="accent6"/>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Orphans_Reg'!$G$40:$G$66</c:f>
              <c:numCache>
                <c:formatCode>_(* #,##0_);_(* \(#,##0\);_(* "-"??_);_(@_)</c:formatCode>
                <c:ptCount val="27"/>
                <c:pt idx="0">
                  <c:v>8621.1250600000003</c:v>
                </c:pt>
                <c:pt idx="1">
                  <c:v>10228.115460000001</c:v>
                </c:pt>
                <c:pt idx="2">
                  <c:v>12031.760539999999</c:v>
                </c:pt>
                <c:pt idx="3">
                  <c:v>14054.89287</c:v>
                </c:pt>
                <c:pt idx="4">
                  <c:v>16328.72724</c:v>
                </c:pt>
                <c:pt idx="5">
                  <c:v>18876.878229999998</c:v>
                </c:pt>
                <c:pt idx="6">
                  <c:v>21738.783149999999</c:v>
                </c:pt>
                <c:pt idx="7">
                  <c:v>24717.817220000001</c:v>
                </c:pt>
                <c:pt idx="8">
                  <c:v>27909.42741</c:v>
                </c:pt>
                <c:pt idx="9">
                  <c:v>31416.209360000001</c:v>
                </c:pt>
                <c:pt idx="10">
                  <c:v>35291.462030000002</c:v>
                </c:pt>
                <c:pt idx="11">
                  <c:v>39755.60441</c:v>
                </c:pt>
                <c:pt idx="12">
                  <c:v>45328.604659999997</c:v>
                </c:pt>
                <c:pt idx="13">
                  <c:v>52298.922129999999</c:v>
                </c:pt>
                <c:pt idx="14">
                  <c:v>60657.944159999999</c:v>
                </c:pt>
                <c:pt idx="15">
                  <c:v>70208.373189999998</c:v>
                </c:pt>
                <c:pt idx="16">
                  <c:v>81231.388200000001</c:v>
                </c:pt>
                <c:pt idx="17">
                  <c:v>92896.326050000003</c:v>
                </c:pt>
                <c:pt idx="18">
                  <c:v>103189.63215999999</c:v>
                </c:pt>
                <c:pt idx="19">
                  <c:v>113010.81082</c:v>
                </c:pt>
                <c:pt idx="20">
                  <c:v>124634.63490999999</c:v>
                </c:pt>
                <c:pt idx="21">
                  <c:v>138941.69302999999</c:v>
                </c:pt>
                <c:pt idx="22">
                  <c:v>155329.92993000001</c:v>
                </c:pt>
                <c:pt idx="23">
                  <c:v>172988.24614999999</c:v>
                </c:pt>
                <c:pt idx="24">
                  <c:v>191646.40663000001</c:v>
                </c:pt>
                <c:pt idx="25">
                  <c:v>210579.94852000001</c:v>
                </c:pt>
                <c:pt idx="26">
                  <c:v>229886.50146</c:v>
                </c:pt>
              </c:numCache>
            </c:numRef>
          </c:val>
          <c:extLst>
            <c:ext xmlns:c16="http://schemas.microsoft.com/office/drawing/2014/chart" uri="{C3380CC4-5D6E-409C-BE32-E72D297353CC}">
              <c16:uniqueId val="{00000005-085F-4A15-B5AF-54F708AA7DB9}"/>
            </c:ext>
          </c:extLst>
        </c:ser>
        <c:ser>
          <c:idx val="6"/>
          <c:order val="6"/>
          <c:tx>
            <c:strRef>
              <c:f>'47 Orphans_Reg'!$H$39</c:f>
              <c:strCache>
                <c:ptCount val="1"/>
                <c:pt idx="0">
                  <c:v>North America</c:v>
                </c:pt>
              </c:strCache>
            </c:strRef>
          </c:tx>
          <c:spPr>
            <a:solidFill>
              <a:srgbClr val="B95510"/>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Orphans_Reg'!$H$40:$H$66</c:f>
              <c:numCache>
                <c:formatCode>_(* #,##0_);_(* \(#,##0\);_(* "-"??_);_(@_)</c:formatCode>
                <c:ptCount val="27"/>
                <c:pt idx="0">
                  <c:v>59600.124669999997</c:v>
                </c:pt>
                <c:pt idx="1">
                  <c:v>85830.42512</c:v>
                </c:pt>
                <c:pt idx="2">
                  <c:v>116683.36156999999</c:v>
                </c:pt>
                <c:pt idx="3">
                  <c:v>151018.58974</c:v>
                </c:pt>
                <c:pt idx="4">
                  <c:v>186917.40815</c:v>
                </c:pt>
                <c:pt idx="5">
                  <c:v>223345.04441</c:v>
                </c:pt>
                <c:pt idx="6">
                  <c:v>258790.76177000001</c:v>
                </c:pt>
                <c:pt idx="7">
                  <c:v>280612.27101999999</c:v>
                </c:pt>
                <c:pt idx="8">
                  <c:v>282458.69770999998</c:v>
                </c:pt>
                <c:pt idx="9">
                  <c:v>279800.75910000002</c:v>
                </c:pt>
                <c:pt idx="10">
                  <c:v>275797.14123000001</c:v>
                </c:pt>
                <c:pt idx="11">
                  <c:v>274348.76987000002</c:v>
                </c:pt>
                <c:pt idx="12">
                  <c:v>262513.61002999998</c:v>
                </c:pt>
                <c:pt idx="13">
                  <c:v>250121.95676</c:v>
                </c:pt>
                <c:pt idx="14">
                  <c:v>236392.95913</c:v>
                </c:pt>
                <c:pt idx="15">
                  <c:v>221420.92111</c:v>
                </c:pt>
                <c:pt idx="16">
                  <c:v>206595.62864000001</c:v>
                </c:pt>
                <c:pt idx="17">
                  <c:v>191725.47862000001</c:v>
                </c:pt>
                <c:pt idx="18">
                  <c:v>177508.55747999999</c:v>
                </c:pt>
                <c:pt idx="19">
                  <c:v>163611.86809999999</c:v>
                </c:pt>
                <c:pt idx="20">
                  <c:v>151110.93278</c:v>
                </c:pt>
                <c:pt idx="21">
                  <c:v>138340.03021</c:v>
                </c:pt>
                <c:pt idx="22">
                  <c:v>127647.66306000001</c:v>
                </c:pt>
                <c:pt idx="23">
                  <c:v>118312.43472999999</c:v>
                </c:pt>
                <c:pt idx="24">
                  <c:v>110271.45973</c:v>
                </c:pt>
                <c:pt idx="25">
                  <c:v>102658.35266</c:v>
                </c:pt>
                <c:pt idx="26">
                  <c:v>95108.199630000003</c:v>
                </c:pt>
              </c:numCache>
            </c:numRef>
          </c:val>
          <c:extLst>
            <c:ext xmlns:c16="http://schemas.microsoft.com/office/drawing/2014/chart" uri="{C3380CC4-5D6E-409C-BE32-E72D297353CC}">
              <c16:uniqueId val="{00000006-085F-4A15-B5AF-54F708AA7DB9}"/>
            </c:ext>
          </c:extLst>
        </c:ser>
        <c:ser>
          <c:idx val="7"/>
          <c:order val="7"/>
          <c:tx>
            <c:strRef>
              <c:f>'47 Orphans_Reg'!$I$39</c:f>
              <c:strCache>
                <c:ptCount val="1"/>
                <c:pt idx="0">
                  <c:v>Western Europe</c:v>
                </c:pt>
              </c:strCache>
            </c:strRef>
          </c:tx>
          <c:spPr>
            <a:solidFill>
              <a:srgbClr val="AD57B3"/>
            </a:solidFill>
            <a:ln>
              <a:noFill/>
            </a:ln>
            <a:effectLst/>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Orphans_Reg'!$I$40:$I$66</c:f>
              <c:numCache>
                <c:formatCode>_(* #,##0_);_(* \(#,##0\);_(* "-"??_);_(@_)</c:formatCode>
                <c:ptCount val="27"/>
                <c:pt idx="0">
                  <c:v>29979.710159999999</c:v>
                </c:pt>
                <c:pt idx="1">
                  <c:v>38023.399369999999</c:v>
                </c:pt>
                <c:pt idx="2">
                  <c:v>47094.664640000003</c:v>
                </c:pt>
                <c:pt idx="3">
                  <c:v>57009.562689999999</c:v>
                </c:pt>
                <c:pt idx="4">
                  <c:v>67531.066649999993</c:v>
                </c:pt>
                <c:pt idx="5">
                  <c:v>78642.812330000001</c:v>
                </c:pt>
                <c:pt idx="6">
                  <c:v>89900.764819999997</c:v>
                </c:pt>
                <c:pt idx="7">
                  <c:v>96974.136440000002</c:v>
                </c:pt>
                <c:pt idx="8">
                  <c:v>100488.20951</c:v>
                </c:pt>
                <c:pt idx="9">
                  <c:v>102420.66747</c:v>
                </c:pt>
                <c:pt idx="10">
                  <c:v>103072.43188</c:v>
                </c:pt>
                <c:pt idx="11">
                  <c:v>103101.86143</c:v>
                </c:pt>
                <c:pt idx="12">
                  <c:v>102417.39440999999</c:v>
                </c:pt>
                <c:pt idx="13">
                  <c:v>101016.60907999999</c:v>
                </c:pt>
                <c:pt idx="14">
                  <c:v>99258.103220000005</c:v>
                </c:pt>
                <c:pt idx="15">
                  <c:v>97067.836200000005</c:v>
                </c:pt>
                <c:pt idx="16">
                  <c:v>94459.489459999997</c:v>
                </c:pt>
                <c:pt idx="17">
                  <c:v>91386.188680000007</c:v>
                </c:pt>
                <c:pt idx="18">
                  <c:v>88079.31753</c:v>
                </c:pt>
                <c:pt idx="19">
                  <c:v>84718.144610000003</c:v>
                </c:pt>
                <c:pt idx="20">
                  <c:v>80456.86868</c:v>
                </c:pt>
                <c:pt idx="21">
                  <c:v>76208.046350000004</c:v>
                </c:pt>
                <c:pt idx="22">
                  <c:v>72040.760829999999</c:v>
                </c:pt>
                <c:pt idx="23">
                  <c:v>68060.084140000006</c:v>
                </c:pt>
                <c:pt idx="24">
                  <c:v>64394.28138</c:v>
                </c:pt>
                <c:pt idx="25">
                  <c:v>60940.610350000003</c:v>
                </c:pt>
                <c:pt idx="26">
                  <c:v>57517.088049999998</c:v>
                </c:pt>
              </c:numCache>
            </c:numRef>
          </c:val>
          <c:extLst>
            <c:ext xmlns:c16="http://schemas.microsoft.com/office/drawing/2014/chart" uri="{C3380CC4-5D6E-409C-BE32-E72D297353CC}">
              <c16:uniqueId val="{00000007-085F-4A15-B5AF-54F708AA7DB9}"/>
            </c:ext>
          </c:extLst>
        </c:ser>
        <c:ser>
          <c:idx val="8"/>
          <c:order val="8"/>
          <c:tx>
            <c:strRef>
              <c:f>'47 Orphans_Reg'!$J$39</c:f>
              <c:strCache>
                <c:ptCount val="1"/>
                <c:pt idx="0">
                  <c:v>Middle East and North Africa</c:v>
                </c:pt>
              </c:strCache>
            </c:strRef>
          </c:tx>
          <c:spPr>
            <a:solidFill>
              <a:schemeClr val="bg2">
                <a:lumMod val="50000"/>
              </a:schemeClr>
            </a:solidFill>
            <a:ln w="25400">
              <a:noFill/>
            </a:ln>
          </c:spPr>
          <c:cat>
            <c:numRef>
              <c:f>'47 Orphans_Reg'!$A$40:$A$66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'47 Orphans_Reg'!$J$40:$J$66</c:f>
              <c:numCache>
                <c:formatCode>_(* #,##0_);_(* \(#,##0\);_(* "-"??_);_(@_)</c:formatCode>
                <c:ptCount val="27"/>
                <c:pt idx="0">
                  <c:v>3972.5216500000001</c:v>
                </c:pt>
                <c:pt idx="1">
                  <c:v>4719.7487099999998</c:v>
                </c:pt>
                <c:pt idx="2">
                  <c:v>5559.41626</c:v>
                </c:pt>
                <c:pt idx="3">
                  <c:v>6491.3154699999996</c:v>
                </c:pt>
                <c:pt idx="4">
                  <c:v>7509.9244500000004</c:v>
                </c:pt>
                <c:pt idx="5">
                  <c:v>8589.4355099999993</c:v>
                </c:pt>
                <c:pt idx="6">
                  <c:v>9665.7837500000005</c:v>
                </c:pt>
                <c:pt idx="7">
                  <c:v>10725.237139999999</c:v>
                </c:pt>
                <c:pt idx="8">
                  <c:v>11797.077810000001</c:v>
                </c:pt>
                <c:pt idx="9">
                  <c:v>12960.114079999999</c:v>
                </c:pt>
                <c:pt idx="10">
                  <c:v>14232.271849999999</c:v>
                </c:pt>
                <c:pt idx="11">
                  <c:v>15565.448899999999</c:v>
                </c:pt>
                <c:pt idx="12">
                  <c:v>17028.121739999999</c:v>
                </c:pt>
                <c:pt idx="13">
                  <c:v>18681.10283</c:v>
                </c:pt>
                <c:pt idx="14">
                  <c:v>20421.780719999999</c:v>
                </c:pt>
                <c:pt idx="15">
                  <c:v>22219.80661</c:v>
                </c:pt>
                <c:pt idx="16">
                  <c:v>24148.4797</c:v>
                </c:pt>
                <c:pt idx="17">
                  <c:v>25988.060320000001</c:v>
                </c:pt>
                <c:pt idx="18">
                  <c:v>27976.580610000001</c:v>
                </c:pt>
                <c:pt idx="19">
                  <c:v>30136.305420000001</c:v>
                </c:pt>
                <c:pt idx="20">
                  <c:v>32416.523990000002</c:v>
                </c:pt>
                <c:pt idx="21">
                  <c:v>34658.087059999998</c:v>
                </c:pt>
                <c:pt idx="22">
                  <c:v>36930.919099999999</c:v>
                </c:pt>
                <c:pt idx="23">
                  <c:v>39127.772519999999</c:v>
                </c:pt>
                <c:pt idx="24">
                  <c:v>41170.751790000002</c:v>
                </c:pt>
                <c:pt idx="25">
                  <c:v>43023.014739999999</c:v>
                </c:pt>
                <c:pt idx="26">
                  <c:v>44707.440089999996</c:v>
                </c:pt>
              </c:numCache>
            </c:numRef>
          </c:val>
          <c:extLst>
            <c:ext xmlns:c16="http://schemas.microsoft.com/office/drawing/2014/chart" uri="{C3380CC4-5D6E-409C-BE32-E72D297353CC}">
              <c16:uniqueId val="{00000008-085F-4A15-B5AF-54F708AA7DB9}"/>
            </c:ext>
          </c:extLst>
        </c:ser>
        <c:dLbls>
          <c:showLegendKey val="0"/>
          <c:showVal val="0"/>
          <c:showCatName val="0"/>
          <c:showSerName val="0"/>
          <c:showPercent val="0"/>
          <c:showBubbleSize val="0"/>
        </c:dLbls>
        <c:axId val="1841916120"/>
        <c:axId val="1841919944"/>
      </c:areaChart>
      <c:catAx>
        <c:axId val="18419161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1841919944"/>
        <c:crosses val="autoZero"/>
        <c:auto val="1"/>
        <c:lblAlgn val="ctr"/>
        <c:lblOffset val="100"/>
        <c:noMultiLvlLbl val="0"/>
      </c:catAx>
      <c:valAx>
        <c:axId val="1841919944"/>
        <c:scaling>
          <c:orientation val="minMax"/>
          <c:max val="200000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1841916120"/>
        <c:crosses val="autoZero"/>
        <c:crossBetween val="midCat"/>
        <c:majorUnit val="4000000"/>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bg1">
          <a:lumMod val="6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a:t>
            </a:r>
            <a:r>
              <a:rPr lang="en-US"/>
              <a:t>, West</a:t>
            </a:r>
            <a:r>
              <a:rPr lang="en-US" baseline="0"/>
              <a:t> and Central </a:t>
            </a:r>
            <a:r>
              <a:rPr lang="en-US"/>
              <a:t>Africa, 2000-2016</a:t>
            </a:r>
          </a:p>
        </c:rich>
      </c:tx>
      <c:overlay val="0"/>
      <c:spPr>
        <a:noFill/>
        <a:ln>
          <a:noFill/>
        </a:ln>
        <a:effectLst/>
      </c:spPr>
    </c:title>
    <c:autoTitleDeleted val="0"/>
    <c:plotArea>
      <c:layout/>
      <c:barChart>
        <c:barDir val="col"/>
        <c:grouping val="stacked"/>
        <c:varyColors val="0"/>
        <c:ser>
          <c:idx val="0"/>
          <c:order val="0"/>
          <c:tx>
            <c:strRef>
              <c:f>'6 PMTCT regimen'!$C$35</c:f>
              <c:strCache>
                <c:ptCount val="1"/>
                <c:pt idx="0">
                  <c:v>Option B+ (ART)</c:v>
                </c:pt>
              </c:strCache>
            </c:strRef>
          </c:tx>
          <c:spPr>
            <a:solidFill>
              <a:schemeClr val="accent5">
                <a:lumMod val="50000"/>
              </a:schemeClr>
            </a:solidFill>
            <a:ln>
              <a:noFill/>
            </a:ln>
            <a:effectLst/>
          </c:spPr>
          <c:invertIfNegative val="0"/>
          <c:cat>
            <c:numRef>
              <c:f>'6 PMTCT regimen'!$A$36:$A$52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'6 PMTCT regimen'!$C$36:$C$52</c:f>
              <c:numCache>
                <c:formatCode>_(* #,##0_);_(* \(#,##0\);_(* "-"??_);_(@_)</c:formatCode>
                <c:ptCount val="17"/>
                <c:pt idx="0">
                  <c:v>0</c:v>
                </c:pt>
                <c:pt idx="1">
                  <c:v>0</c:v>
                </c:pt>
                <c:pt idx="2">
                  <c:v>0</c:v>
                </c:pt>
                <c:pt idx="3">
                  <c:v>0</c:v>
                </c:pt>
                <c:pt idx="4">
                  <c:v>0</c:v>
                </c:pt>
                <c:pt idx="5">
                  <c:v>83.95</c:v>
                </c:pt>
                <c:pt idx="6">
                  <c:v>364.51</c:v>
                </c:pt>
                <c:pt idx="7">
                  <c:v>1300.08</c:v>
                </c:pt>
                <c:pt idx="8">
                  <c:v>5855.9400000000005</c:v>
                </c:pt>
                <c:pt idx="9">
                  <c:v>13905.470000000001</c:v>
                </c:pt>
                <c:pt idx="10">
                  <c:v>24563.77</c:v>
                </c:pt>
                <c:pt idx="11">
                  <c:v>27691.82</c:v>
                </c:pt>
                <c:pt idx="12">
                  <c:v>37927.96</c:v>
                </c:pt>
                <c:pt idx="13">
                  <c:v>51853.69</c:v>
                </c:pt>
                <c:pt idx="14">
                  <c:v>63362.75</c:v>
                </c:pt>
                <c:pt idx="15">
                  <c:v>94604.709999999992</c:v>
                </c:pt>
                <c:pt idx="16">
                  <c:v>137030.64380000002</c:v>
                </c:pt>
              </c:numCache>
            </c:numRef>
          </c:val>
          <c:extLst>
            <c:ext xmlns:c16="http://schemas.microsoft.com/office/drawing/2014/chart" uri="{C3380CC4-5D6E-409C-BE32-E72D297353CC}">
              <c16:uniqueId val="{00000000-D7F6-421B-8513-EED1899650B6}"/>
            </c:ext>
          </c:extLst>
        </c:ser>
        <c:ser>
          <c:idx val="1"/>
          <c:order val="1"/>
          <c:tx>
            <c:strRef>
              <c:f>'6 PMTCT regimen'!$D$35</c:f>
              <c:strCache>
                <c:ptCount val="1"/>
                <c:pt idx="0">
                  <c:v>Option B (triple prophylaxis)</c:v>
                </c:pt>
              </c:strCache>
            </c:strRef>
          </c:tx>
          <c:spPr>
            <a:solidFill>
              <a:schemeClr val="accent5"/>
            </a:solidFill>
            <a:ln>
              <a:noFill/>
            </a:ln>
            <a:effectLst/>
          </c:spPr>
          <c:invertIfNegative val="0"/>
          <c:cat>
            <c:numRef>
              <c:f>'6 PMTCT regimen'!$A$36:$A$52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'6 PMTCT regimen'!$D$36:$D$52</c:f>
              <c:numCache>
                <c:formatCode>General</c:formatCode>
                <c:ptCount val="17"/>
                <c:pt idx="0">
                  <c:v>0</c:v>
                </c:pt>
                <c:pt idx="1">
                  <c:v>0</c:v>
                </c:pt>
                <c:pt idx="2">
                  <c:v>0</c:v>
                </c:pt>
                <c:pt idx="3">
                  <c:v>0</c:v>
                </c:pt>
                <c:pt idx="4">
                  <c:v>203</c:v>
                </c:pt>
                <c:pt idx="5">
                  <c:v>193</c:v>
                </c:pt>
                <c:pt idx="6">
                  <c:v>5095</c:v>
                </c:pt>
                <c:pt idx="7">
                  <c:v>8196</c:v>
                </c:pt>
                <c:pt idx="8">
                  <c:v>9470</c:v>
                </c:pt>
                <c:pt idx="9">
                  <c:v>10709</c:v>
                </c:pt>
                <c:pt idx="10">
                  <c:v>16940.73</c:v>
                </c:pt>
                <c:pt idx="11">
                  <c:v>26473</c:v>
                </c:pt>
                <c:pt idx="12">
                  <c:v>40171.230000000003</c:v>
                </c:pt>
                <c:pt idx="13">
                  <c:v>47376.02</c:v>
                </c:pt>
                <c:pt idx="14">
                  <c:v>64950.85</c:v>
                </c:pt>
                <c:pt idx="15">
                  <c:v>47153</c:v>
                </c:pt>
                <c:pt idx="16">
                  <c:v>23701</c:v>
                </c:pt>
              </c:numCache>
            </c:numRef>
          </c:val>
          <c:extLst>
            <c:ext xmlns:c16="http://schemas.microsoft.com/office/drawing/2014/chart" uri="{C3380CC4-5D6E-409C-BE32-E72D297353CC}">
              <c16:uniqueId val="{00000001-D7F6-421B-8513-EED1899650B6}"/>
            </c:ext>
          </c:extLst>
        </c:ser>
        <c:ser>
          <c:idx val="2"/>
          <c:order val="2"/>
          <c:tx>
            <c:strRef>
              <c:f>'6 PMTCT regimen'!$E$35</c:f>
              <c:strCache>
                <c:ptCount val="1"/>
                <c:pt idx="0">
                  <c:v>Option A</c:v>
                </c:pt>
              </c:strCache>
            </c:strRef>
          </c:tx>
          <c:spPr>
            <a:solidFill>
              <a:schemeClr val="accent5">
                <a:lumMod val="60000"/>
                <a:lumOff val="40000"/>
              </a:schemeClr>
            </a:solidFill>
            <a:ln>
              <a:noFill/>
            </a:ln>
            <a:effectLst/>
          </c:spPr>
          <c:invertIfNegative val="0"/>
          <c:cat>
            <c:numRef>
              <c:f>'6 PMTCT regimen'!$A$36:$A$52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'6 PMTCT regimen'!$E$36:$E$52</c:f>
              <c:numCache>
                <c:formatCode>General</c:formatCode>
                <c:ptCount val="17"/>
                <c:pt idx="0">
                  <c:v>0</c:v>
                </c:pt>
                <c:pt idx="1">
                  <c:v>0</c:v>
                </c:pt>
                <c:pt idx="2">
                  <c:v>0</c:v>
                </c:pt>
                <c:pt idx="3">
                  <c:v>0</c:v>
                </c:pt>
                <c:pt idx="4">
                  <c:v>0</c:v>
                </c:pt>
                <c:pt idx="5">
                  <c:v>0</c:v>
                </c:pt>
                <c:pt idx="6">
                  <c:v>0</c:v>
                </c:pt>
                <c:pt idx="7">
                  <c:v>0</c:v>
                </c:pt>
                <c:pt idx="8">
                  <c:v>1545</c:v>
                </c:pt>
                <c:pt idx="9">
                  <c:v>1306</c:v>
                </c:pt>
                <c:pt idx="10">
                  <c:v>13932.26</c:v>
                </c:pt>
                <c:pt idx="11">
                  <c:v>28401.66</c:v>
                </c:pt>
                <c:pt idx="12">
                  <c:v>30012</c:v>
                </c:pt>
                <c:pt idx="13">
                  <c:v>34383.5</c:v>
                </c:pt>
                <c:pt idx="14">
                  <c:v>25833</c:v>
                </c:pt>
                <c:pt idx="15">
                  <c:v>13553</c:v>
                </c:pt>
                <c:pt idx="16">
                  <c:v>1174</c:v>
                </c:pt>
              </c:numCache>
            </c:numRef>
          </c:val>
          <c:extLst>
            <c:ext xmlns:c16="http://schemas.microsoft.com/office/drawing/2014/chart" uri="{C3380CC4-5D6E-409C-BE32-E72D297353CC}">
              <c16:uniqueId val="{00000002-D7F6-421B-8513-EED1899650B6}"/>
            </c:ext>
          </c:extLst>
        </c:ser>
        <c:ser>
          <c:idx val="3"/>
          <c:order val="3"/>
          <c:tx>
            <c:strRef>
              <c:f>'6 PMTCT regimen'!$F$35</c:f>
              <c:strCache>
                <c:ptCount val="1"/>
                <c:pt idx="0">
                  <c:v>Dual ARVs</c:v>
                </c:pt>
              </c:strCache>
            </c:strRef>
          </c:tx>
          <c:spPr>
            <a:solidFill>
              <a:schemeClr val="accent5">
                <a:lumMod val="40000"/>
                <a:lumOff val="60000"/>
              </a:schemeClr>
            </a:solidFill>
            <a:ln>
              <a:noFill/>
            </a:ln>
            <a:effectLst/>
          </c:spPr>
          <c:invertIfNegative val="0"/>
          <c:cat>
            <c:numRef>
              <c:f>'6 PMTCT regimen'!$A$36:$A$52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'6 PMTCT regimen'!$F$36:$F$52</c:f>
              <c:numCache>
                <c:formatCode>General</c:formatCode>
                <c:ptCount val="17"/>
                <c:pt idx="0">
                  <c:v>0</c:v>
                </c:pt>
                <c:pt idx="1">
                  <c:v>0</c:v>
                </c:pt>
                <c:pt idx="2">
                  <c:v>0</c:v>
                </c:pt>
                <c:pt idx="3">
                  <c:v>0</c:v>
                </c:pt>
                <c:pt idx="4">
                  <c:v>111</c:v>
                </c:pt>
                <c:pt idx="5">
                  <c:v>55</c:v>
                </c:pt>
                <c:pt idx="6">
                  <c:v>6023</c:v>
                </c:pt>
                <c:pt idx="7">
                  <c:v>16640.71</c:v>
                </c:pt>
                <c:pt idx="8">
                  <c:v>22409.23</c:v>
                </c:pt>
                <c:pt idx="9">
                  <c:v>21810.54</c:v>
                </c:pt>
                <c:pt idx="10">
                  <c:v>18574.07</c:v>
                </c:pt>
                <c:pt idx="11">
                  <c:v>7716.21</c:v>
                </c:pt>
                <c:pt idx="12">
                  <c:v>2621.94</c:v>
                </c:pt>
                <c:pt idx="13">
                  <c:v>3170</c:v>
                </c:pt>
                <c:pt idx="14">
                  <c:v>301</c:v>
                </c:pt>
                <c:pt idx="15">
                  <c:v>133</c:v>
                </c:pt>
                <c:pt idx="16">
                  <c:v>176</c:v>
                </c:pt>
              </c:numCache>
            </c:numRef>
          </c:val>
          <c:extLst>
            <c:ext xmlns:c16="http://schemas.microsoft.com/office/drawing/2014/chart" uri="{C3380CC4-5D6E-409C-BE32-E72D297353CC}">
              <c16:uniqueId val="{00000003-D7F6-421B-8513-EED1899650B6}"/>
            </c:ext>
          </c:extLst>
        </c:ser>
        <c:ser>
          <c:idx val="4"/>
          <c:order val="4"/>
          <c:tx>
            <c:strRef>
              <c:f>'6 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'6 PMTCT regimen'!$A$36:$A$52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'6 PMTCT regimen'!$G$36:$G$52</c:f>
              <c:numCache>
                <c:formatCode>0</c:formatCode>
                <c:ptCount val="17"/>
                <c:pt idx="0">
                  <c:v>177</c:v>
                </c:pt>
                <c:pt idx="1">
                  <c:v>185</c:v>
                </c:pt>
                <c:pt idx="2">
                  <c:v>1757.56</c:v>
                </c:pt>
                <c:pt idx="3">
                  <c:v>4194.24</c:v>
                </c:pt>
                <c:pt idx="4">
                  <c:v>7195</c:v>
                </c:pt>
                <c:pt idx="5">
                  <c:v>9962.11</c:v>
                </c:pt>
                <c:pt idx="6">
                  <c:v>17064.11</c:v>
                </c:pt>
                <c:pt idx="7">
                  <c:v>15738.97</c:v>
                </c:pt>
                <c:pt idx="8">
                  <c:v>13602.26</c:v>
                </c:pt>
                <c:pt idx="9">
                  <c:v>10419.219999999999</c:v>
                </c:pt>
                <c:pt idx="10">
                  <c:v>9301.6299999999992</c:v>
                </c:pt>
                <c:pt idx="11">
                  <c:v>2569</c:v>
                </c:pt>
                <c:pt idx="12">
                  <c:v>7796</c:v>
                </c:pt>
                <c:pt idx="13">
                  <c:v>5382</c:v>
                </c:pt>
                <c:pt idx="14">
                  <c:v>2979</c:v>
                </c:pt>
                <c:pt idx="15">
                  <c:v>1826</c:v>
                </c:pt>
                <c:pt idx="16">
                  <c:v>326</c:v>
                </c:pt>
              </c:numCache>
            </c:numRef>
          </c:val>
          <c:extLst>
            <c:ext xmlns:c16="http://schemas.microsoft.com/office/drawing/2014/chart" uri="{C3380CC4-5D6E-409C-BE32-E72D297353CC}">
              <c16:uniqueId val="{00000004-D7F6-421B-8513-EED1899650B6}"/>
            </c:ext>
          </c:extLst>
        </c:ser>
        <c:ser>
          <c:idx val="5"/>
          <c:order val="5"/>
          <c:tx>
            <c:strRef>
              <c:f>'6 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'6 PMTCT regimen'!$A$36:$A$52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'6 PMTCT regimen'!$I$36:$I$52</c:f>
              <c:numCache>
                <c:formatCode>_(* #,##0_);_(* \(#,##0\);_(* "-"??_);_(@_)</c:formatCode>
                <c:ptCount val="17"/>
                <c:pt idx="0">
                  <c:v>360891.63376</c:v>
                </c:pt>
                <c:pt idx="1">
                  <c:v>369879.89659999998</c:v>
                </c:pt>
                <c:pt idx="2">
                  <c:v>372351.47126999998</c:v>
                </c:pt>
                <c:pt idx="3">
                  <c:v>369839.82788</c:v>
                </c:pt>
                <c:pt idx="4">
                  <c:v>363105.17719999998</c:v>
                </c:pt>
                <c:pt idx="5">
                  <c:v>355471.48463000002</c:v>
                </c:pt>
                <c:pt idx="6">
                  <c:v>331158.09616000002</c:v>
                </c:pt>
                <c:pt idx="7">
                  <c:v>313558.62316000002</c:v>
                </c:pt>
                <c:pt idx="8">
                  <c:v>298241.04931999999</c:v>
                </c:pt>
                <c:pt idx="9">
                  <c:v>289284.04587000003</c:v>
                </c:pt>
                <c:pt idx="10">
                  <c:v>261251.11225999997</c:v>
                </c:pt>
                <c:pt idx="11">
                  <c:v>244334.88342999999</c:v>
                </c:pt>
                <c:pt idx="12">
                  <c:v>212114.21880999999</c:v>
                </c:pt>
                <c:pt idx="13">
                  <c:v>185295.54845999999</c:v>
                </c:pt>
                <c:pt idx="14">
                  <c:v>170953.67938000002</c:v>
                </c:pt>
                <c:pt idx="15">
                  <c:v>171740.58433000001</c:v>
                </c:pt>
                <c:pt idx="16">
                  <c:v>166832.02032999997</c:v>
                </c:pt>
              </c:numCache>
            </c:numRef>
          </c:val>
          <c:extLst>
            <c:ext xmlns:c16="http://schemas.microsoft.com/office/drawing/2014/chart" uri="{C3380CC4-5D6E-409C-BE32-E72D297353CC}">
              <c16:uniqueId val="{00000005-D7F6-421B-8513-EED1899650B6}"/>
            </c:ext>
          </c:extLst>
        </c:ser>
        <c:dLbls>
          <c:showLegendKey val="0"/>
          <c:showVal val="0"/>
          <c:showCatName val="0"/>
          <c:showSerName val="0"/>
          <c:showPercent val="0"/>
          <c:showBubbleSize val="0"/>
        </c:dLbls>
        <c:gapWidth val="15"/>
        <c:overlap val="100"/>
        <c:axId val="190339776"/>
        <c:axId val="190336640"/>
      </c:barChart>
      <c:catAx>
        <c:axId val="1903397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0336640"/>
        <c:crosses val="autoZero"/>
        <c:auto val="1"/>
        <c:lblAlgn val="ctr"/>
        <c:lblOffset val="100"/>
        <c:noMultiLvlLbl val="0"/>
      </c:catAx>
      <c:valAx>
        <c:axId val="190336640"/>
        <c:scaling>
          <c:orientation val="minMax"/>
          <c:max val="400000"/>
          <c:min val="0"/>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0339776"/>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a:t>
            </a:r>
            <a:r>
              <a:rPr lang="en-US" baseline="0"/>
              <a:t> women living with HIV receiving most effective antiretroviral medicines for PMTCT and new HIV infections among children (0-14 years)</a:t>
            </a:r>
            <a:r>
              <a:rPr lang="en-US"/>
              <a:t>, </a:t>
            </a:r>
            <a:r>
              <a:rPr lang="en-US" sz="1600" b="1" i="0" u="none" strike="noStrike" cap="none" normalizeH="0" baseline="0">
                <a:effectLst/>
              </a:rPr>
              <a:t>West and Central Africa</a:t>
            </a:r>
            <a:r>
              <a:rPr lang="en-US"/>
              <a:t>, 2000-2016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7.3537704342936008E-2"/>
          <c:y val="0.19556599779866199"/>
          <c:w val="0.85665662195063141"/>
          <c:h val="0.76101718736770796"/>
        </c:manualLayout>
      </c:layout>
      <c:barChart>
        <c:barDir val="col"/>
        <c:grouping val="stacked"/>
        <c:varyColors val="0"/>
        <c:ser>
          <c:idx val="3"/>
          <c:order val="0"/>
          <c:tx>
            <c:strRef>
              <c:f>'7 PMTCT coverage vs. NI '!$D$36</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CF4-4018-BA78-C57315FE6A45}"/>
                </c:ext>
              </c:extLst>
            </c:dLbl>
            <c:dLbl>
              <c:idx val="1"/>
              <c:delete val="1"/>
              <c:extLst>
                <c:ext xmlns:c15="http://schemas.microsoft.com/office/drawing/2012/chart" uri="{CE6537A1-D6FC-4f65-9D91-7224C49458BB}"/>
                <c:ext xmlns:c16="http://schemas.microsoft.com/office/drawing/2014/chart" uri="{C3380CC4-5D6E-409C-BE32-E72D297353CC}">
                  <c16:uniqueId val="{00000001-BCF4-4018-BA78-C57315FE6A45}"/>
                </c:ext>
              </c:extLst>
            </c:dLbl>
            <c:dLbl>
              <c:idx val="2"/>
              <c:delete val="1"/>
              <c:extLst>
                <c:ext xmlns:c15="http://schemas.microsoft.com/office/drawing/2012/chart" uri="{CE6537A1-D6FC-4f65-9D91-7224C49458BB}"/>
                <c:ext xmlns:c16="http://schemas.microsoft.com/office/drawing/2014/chart" uri="{C3380CC4-5D6E-409C-BE32-E72D297353CC}">
                  <c16:uniqueId val="{00000002-BCF4-4018-BA78-C57315FE6A45}"/>
                </c:ext>
              </c:extLst>
            </c:dLbl>
            <c:dLbl>
              <c:idx val="3"/>
              <c:delete val="1"/>
              <c:extLst>
                <c:ext xmlns:c15="http://schemas.microsoft.com/office/drawing/2012/chart" uri="{CE6537A1-D6FC-4f65-9D91-7224C49458BB}"/>
                <c:ext xmlns:c16="http://schemas.microsoft.com/office/drawing/2014/chart" uri="{C3380CC4-5D6E-409C-BE32-E72D297353CC}">
                  <c16:uniqueId val="{00000003-BCF4-4018-BA78-C57315FE6A45}"/>
                </c:ext>
              </c:extLst>
            </c:dLbl>
            <c:dLbl>
              <c:idx val="4"/>
              <c:layout>
                <c:manualLayout>
                  <c:x val="1.2977383792126399E-3"/>
                  <c:y val="-2.1120154959737299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F4-4018-BA78-C57315FE6A45}"/>
                </c:ext>
              </c:extLst>
            </c:dLbl>
            <c:dLbl>
              <c:idx val="5"/>
              <c:layout>
                <c:manualLayout>
                  <c:x val="-1.29773837921269E-3"/>
                  <c:y val="-2.14947210675735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F4-4018-BA78-C57315FE6A45}"/>
                </c:ext>
              </c:extLst>
            </c:dLbl>
            <c:dLbl>
              <c:idx val="6"/>
              <c:layout>
                <c:manualLayout>
                  <c:x val="0"/>
                  <c:y val="-2.894021024063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F4-4018-BA78-C57315FE6A4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'7 PMTCT coverage vs. NI '!$A$37:$A$53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'7 PMTCT coverage vs. NI '!$D$37:$D$53</c:f>
              <c:numCache>
                <c:formatCode>0%</c:formatCode>
                <c:ptCount val="17"/>
                <c:pt idx="0">
                  <c:v>0</c:v>
                </c:pt>
                <c:pt idx="1">
                  <c:v>0</c:v>
                </c:pt>
                <c:pt idx="2">
                  <c:v>0</c:v>
                </c:pt>
                <c:pt idx="3">
                  <c:v>0</c:v>
                </c:pt>
                <c:pt idx="4">
                  <c:v>8.4724227867449212E-4</c:v>
                </c:pt>
                <c:pt idx="5">
                  <c:v>9.0754857824509676E-4</c:v>
                </c:pt>
                <c:pt idx="6">
                  <c:v>3.1922044621990643E-2</c:v>
                </c:pt>
                <c:pt idx="7">
                  <c:v>7.3534782334871734E-2</c:v>
                </c:pt>
                <c:pt idx="8">
                  <c:v>0.11186996117739427</c:v>
                </c:pt>
                <c:pt idx="9">
                  <c:v>0.13738140798134604</c:v>
                </c:pt>
                <c:pt idx="10">
                  <c:v>0.21479586340065301</c:v>
                </c:pt>
                <c:pt idx="11">
                  <c:v>0.26775292112496502</c:v>
                </c:pt>
                <c:pt idx="12">
                  <c:v>0.33490203386377926</c:v>
                </c:pt>
                <c:pt idx="13">
                  <c:v>0.4177087069707876</c:v>
                </c:pt>
                <c:pt idx="14">
                  <c:v>0.47033153236730763</c:v>
                </c:pt>
                <c:pt idx="15">
                  <c:v>0.47245849956320418</c:v>
                </c:pt>
                <c:pt idx="16">
                  <c:v>0.49229075794465099</c:v>
                </c:pt>
              </c:numCache>
            </c:numRef>
          </c:val>
          <c:extLst>
            <c:ext xmlns:c16="http://schemas.microsoft.com/office/drawing/2014/chart" uri="{C3380CC4-5D6E-409C-BE32-E72D297353CC}">
              <c16:uniqueId val="{00000007-BCF4-4018-BA78-C57315FE6A45}"/>
            </c:ext>
          </c:extLst>
        </c:ser>
        <c:dLbls>
          <c:showLegendKey val="0"/>
          <c:showVal val="0"/>
          <c:showCatName val="0"/>
          <c:showSerName val="0"/>
          <c:showPercent val="0"/>
          <c:showBubbleSize val="0"/>
        </c:dLbls>
        <c:gapWidth val="25"/>
        <c:overlap val="100"/>
        <c:axId val="230233656"/>
        <c:axId val="230237576"/>
      </c:barChart>
      <c:lineChart>
        <c:grouping val="standard"/>
        <c:varyColors val="0"/>
        <c:ser>
          <c:idx val="5"/>
          <c:order val="1"/>
          <c:tx>
            <c:strRef>
              <c:f>'7 PMTCT coverage vs. NI '!$C$36</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'7 PMTCT coverage vs. NI '!$A$37:$A$53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'7 PMTCT coverage vs. NI '!$C$37:$C$53</c:f>
              <c:numCache>
                <c:formatCode>_(* #,##0_);_(* \(#,##0\);_(* "-"??_);_(@_)</c:formatCode>
                <c:ptCount val="17"/>
                <c:pt idx="0">
                  <c:v>110823.43550000001</c:v>
                </c:pt>
                <c:pt idx="1">
                  <c:v>110336.0791</c:v>
                </c:pt>
                <c:pt idx="2">
                  <c:v>111293.3389</c:v>
                </c:pt>
                <c:pt idx="3">
                  <c:v>110796.408</c:v>
                </c:pt>
                <c:pt idx="4">
                  <c:v>109209.3841</c:v>
                </c:pt>
                <c:pt idx="5">
                  <c:v>107379.9328</c:v>
                </c:pt>
                <c:pt idx="6">
                  <c:v>103207.0923</c:v>
                </c:pt>
                <c:pt idx="7">
                  <c:v>98337.820770000006</c:v>
                </c:pt>
                <c:pt idx="8">
                  <c:v>94527.379629999996</c:v>
                </c:pt>
                <c:pt idx="9">
                  <c:v>91322.412330000006</c:v>
                </c:pt>
                <c:pt idx="10">
                  <c:v>88398.455440000005</c:v>
                </c:pt>
                <c:pt idx="11">
                  <c:v>84421.660380000001</c:v>
                </c:pt>
                <c:pt idx="12">
                  <c:v>79117.802490000002</c:v>
                </c:pt>
                <c:pt idx="13">
                  <c:v>71844.662700000001</c:v>
                </c:pt>
                <c:pt idx="14">
                  <c:v>67374.817339999994</c:v>
                </c:pt>
                <c:pt idx="15">
                  <c:v>64502.920440000002</c:v>
                </c:pt>
                <c:pt idx="16">
                  <c:v>60044.057059999999</c:v>
                </c:pt>
              </c:numCache>
            </c:numRef>
          </c:val>
          <c:smooth val="0"/>
          <c:extLst>
            <c:ext xmlns:c16="http://schemas.microsoft.com/office/drawing/2014/chart" uri="{C3380CC4-5D6E-409C-BE32-E72D297353CC}">
              <c16:uniqueId val="{00000008-BCF4-4018-BA78-C57315FE6A45}"/>
            </c:ext>
          </c:extLst>
        </c:ser>
        <c:dLbls>
          <c:showLegendKey val="0"/>
          <c:showVal val="0"/>
          <c:showCatName val="0"/>
          <c:showSerName val="0"/>
          <c:showPercent val="0"/>
          <c:showBubbleSize val="0"/>
        </c:dLbls>
        <c:marker val="1"/>
        <c:smooth val="0"/>
        <c:axId val="230236400"/>
        <c:axId val="230236792"/>
      </c:lineChart>
      <c:catAx>
        <c:axId val="2302364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236792"/>
        <c:crosses val="autoZero"/>
        <c:auto val="1"/>
        <c:lblAlgn val="ctr"/>
        <c:lblOffset val="100"/>
        <c:noMultiLvlLbl val="0"/>
      </c:catAx>
      <c:valAx>
        <c:axId val="23023679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Number new HIV</a:t>
                </a:r>
                <a:r>
                  <a:rPr lang="en-US" baseline="0"/>
                  <a:t> infections</a:t>
                </a:r>
                <a:endParaRPr lang="en-U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236400"/>
        <c:crosses val="autoZero"/>
        <c:crossBetween val="between"/>
      </c:valAx>
      <c:valAx>
        <c:axId val="230237576"/>
        <c:scaling>
          <c:orientation val="minMax"/>
          <c:max val="1"/>
        </c:scaling>
        <c:delete val="0"/>
        <c:axPos val="r"/>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PMTCT Coverage</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233656"/>
        <c:crosses val="max"/>
        <c:crossBetween val="between"/>
      </c:valAx>
      <c:catAx>
        <c:axId val="230233656"/>
        <c:scaling>
          <c:orientation val="minMax"/>
        </c:scaling>
        <c:delete val="1"/>
        <c:axPos val="b"/>
        <c:numFmt formatCode="General" sourceLinked="1"/>
        <c:majorTickMark val="out"/>
        <c:minorTickMark val="none"/>
        <c:tickLblPos val="nextTo"/>
        <c:crossAx val="230237576"/>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6949993798"/>
          <c:y val="0.14148505630344599"/>
          <c:w val="0.47773339968112399"/>
          <c:h val="3.41558354213834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a:t>
            </a:r>
            <a:r>
              <a:rPr lang="en-US" baseline="0"/>
              <a:t> n</a:t>
            </a:r>
            <a:r>
              <a:rPr lang="en-US"/>
              <a:t>ew HIV infections averted by PMTCT programmes (cumulative),</a:t>
            </a:r>
            <a:r>
              <a:rPr lang="en-US" baseline="0"/>
              <a:t> West and Central Africa</a:t>
            </a:r>
            <a:r>
              <a:rPr lang="en-US"/>
              <a:t>, 2000-2016</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areaChart>
        <c:grouping val="standard"/>
        <c:varyColors val="0"/>
        <c:ser>
          <c:idx val="1"/>
          <c:order val="0"/>
          <c:tx>
            <c:v>Global</c:v>
          </c:tx>
          <c:spPr>
            <a:solidFill>
              <a:schemeClr val="accent2"/>
            </a:solidFill>
            <a:ln w="25400">
              <a:noFill/>
            </a:ln>
            <a:effectLst/>
          </c:spPr>
          <c:cat>
            <c:numRef>
              <c:f>'7.5 PMTCT_Averted'!$B$33:$R$33</c:f>
              <c:numCache>
                <c:formatCode>General</c:formatCode>
                <c:ptCount val="17"/>
                <c:pt idx="0">
                  <c:v>2000</c:v>
                </c:pt>
                <c:pt idx="2">
                  <c:v>2002</c:v>
                </c:pt>
                <c:pt idx="4">
                  <c:v>2004</c:v>
                </c:pt>
                <c:pt idx="6">
                  <c:v>2006</c:v>
                </c:pt>
                <c:pt idx="8">
                  <c:v>2008</c:v>
                </c:pt>
                <c:pt idx="10">
                  <c:v>2010</c:v>
                </c:pt>
                <c:pt idx="12">
                  <c:v>2012</c:v>
                </c:pt>
                <c:pt idx="14">
                  <c:v>2014</c:v>
                </c:pt>
                <c:pt idx="16">
                  <c:v>2016</c:v>
                </c:pt>
              </c:numCache>
            </c:numRef>
          </c:cat>
          <c:val>
            <c:numRef>
              <c:f>'7.5 PMTCT_Averted'!$B$36:$R$36</c:f>
              <c:numCache>
                <c:formatCode>_(* #,##0_);_(* \(#,##0\);_(* "-"??_);_(@_)</c:formatCode>
                <c:ptCount val="17"/>
                <c:pt idx="0">
                  <c:v>15.333030000000001</c:v>
                </c:pt>
                <c:pt idx="1">
                  <c:v>2977.93797</c:v>
                </c:pt>
                <c:pt idx="2">
                  <c:v>6165.0718200000001</c:v>
                </c:pt>
                <c:pt idx="3">
                  <c:v>9763.1717399999998</c:v>
                </c:pt>
                <c:pt idx="4">
                  <c:v>13729.971729999999</c:v>
                </c:pt>
                <c:pt idx="5">
                  <c:v>17957.760459999998</c:v>
                </c:pt>
                <c:pt idx="6">
                  <c:v>24496.121009999999</c:v>
                </c:pt>
                <c:pt idx="7">
                  <c:v>34691.908769999995</c:v>
                </c:pt>
                <c:pt idx="8">
                  <c:v>47124.359159999993</c:v>
                </c:pt>
                <c:pt idx="9">
                  <c:v>61181.915329999989</c:v>
                </c:pt>
                <c:pt idx="10">
                  <c:v>76908.567159999991</c:v>
                </c:pt>
                <c:pt idx="11">
                  <c:v>94522.064039999997</c:v>
                </c:pt>
                <c:pt idx="12">
                  <c:v>114697.38850999999</c:v>
                </c:pt>
                <c:pt idx="13">
                  <c:v>140150.83695999999</c:v>
                </c:pt>
                <c:pt idx="14">
                  <c:v>169848.55675999998</c:v>
                </c:pt>
                <c:pt idx="15">
                  <c:v>202566.58277999997</c:v>
                </c:pt>
                <c:pt idx="16">
                  <c:v>239486.89407999997</c:v>
                </c:pt>
              </c:numCache>
            </c:numRef>
          </c:val>
          <c:extLst>
            <c:ext xmlns:c16="http://schemas.microsoft.com/office/drawing/2014/chart" uri="{C3380CC4-5D6E-409C-BE32-E72D297353CC}">
              <c16:uniqueId val="{00000000-20AC-4057-B82D-933970D94922}"/>
            </c:ext>
          </c:extLst>
        </c:ser>
        <c:dLbls>
          <c:showLegendKey val="0"/>
          <c:showVal val="0"/>
          <c:showCatName val="0"/>
          <c:showSerName val="0"/>
          <c:showPercent val="0"/>
          <c:showBubbleSize val="0"/>
        </c:dLbls>
        <c:axId val="1839909752"/>
        <c:axId val="1839913560"/>
        <c:extLst>
          <c:ext xmlns:c15="http://schemas.microsoft.com/office/drawing/2012/chart" uri="{02D57815-91ED-43cb-92C2-25804820EDAC}">
            <c15:filteredAreaSeries>
              <c15:ser>
                <c:idx val="0"/>
                <c:order val="1"/>
                <c:tx>
                  <c:v>Least developed countries</c:v>
                </c:tx>
                <c:spPr>
                  <a:pattFill prst="dkUpDiag">
                    <a:fgClr>
                      <a:schemeClr val="accent2"/>
                    </a:fgClr>
                    <a:bgClr>
                      <a:schemeClr val="bg1"/>
                    </a:bgClr>
                  </a:pattFill>
                  <a:ln>
                    <a:noFill/>
                  </a:ln>
                  <a:effectLst/>
                </c:spPr>
                <c:cat>
                  <c:numRef>
                    <c:extLst>
                      <c:ext uri="{02D57815-91ED-43cb-92C2-25804820EDAC}">
                        <c15:formulaRef>
                          <c15:sqref>'7.5 PMTCT_Averted'!$B$33:$R$33</c15:sqref>
                        </c15:formulaRef>
                      </c:ext>
                    </c:extLst>
                    <c:numCache>
                      <c:formatCode>General</c:formatCode>
                      <c:ptCount val="17"/>
                      <c:pt idx="0">
                        <c:v>2000</c:v>
                      </c:pt>
                      <c:pt idx="2">
                        <c:v>2002</c:v>
                      </c:pt>
                      <c:pt idx="4">
                        <c:v>2004</c:v>
                      </c:pt>
                      <c:pt idx="6">
                        <c:v>2006</c:v>
                      </c:pt>
                      <c:pt idx="8">
                        <c:v>2008</c:v>
                      </c:pt>
                      <c:pt idx="10">
                        <c:v>2010</c:v>
                      </c:pt>
                      <c:pt idx="12">
                        <c:v>2012</c:v>
                      </c:pt>
                      <c:pt idx="14">
                        <c:v>2014</c:v>
                      </c:pt>
                      <c:pt idx="16">
                        <c:v>2016</c:v>
                      </c:pt>
                    </c:numCache>
                  </c:numRef>
                </c:cat>
                <c:val>
                  <c:numRef>
                    <c:extLst>
                      <c:ext uri="{02D57815-91ED-43cb-92C2-25804820EDAC}">
                        <c15:formulaRef>
                          <c15:sqref>'7.5 PMTCT_Averted'!$B$37:$R$37</c15:sqref>
                        </c15:formulaRef>
                      </c:ext>
                    </c:extLst>
                    <c:numCache>
                      <c:formatCode>_(* #,##0_);_(* \(#,##0\);_(* "-"??_);_(@_)</c:formatCode>
                      <c:ptCount val="17"/>
                    </c:numCache>
                  </c:numRef>
                </c:val>
                <c:extLst>
                  <c:ext xmlns:c16="http://schemas.microsoft.com/office/drawing/2014/chart" uri="{C3380CC4-5D6E-409C-BE32-E72D297353CC}">
                    <c16:uniqueId val="{00000001-20AC-4057-B82D-933970D94922}"/>
                  </c:ext>
                </c:extLst>
              </c15:ser>
            </c15:filteredAreaSeries>
          </c:ext>
        </c:extLst>
      </c:areaChart>
      <c:catAx>
        <c:axId val="18399097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839913560"/>
        <c:crosses val="autoZero"/>
        <c:auto val="1"/>
        <c:lblAlgn val="ctr"/>
        <c:lblOffset val="100"/>
        <c:noMultiLvlLbl val="0"/>
      </c:catAx>
      <c:valAx>
        <c:axId val="1839913560"/>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839909752"/>
        <c:crosses val="autoZero"/>
        <c:crossBetween val="midCat"/>
      </c:valAx>
      <c:spPr>
        <a:pattFill prst="ltDnDiag">
          <a:fgClr>
            <a:schemeClr val="dk1">
              <a:lumMod val="15000"/>
              <a:lumOff val="85000"/>
            </a:schemeClr>
          </a:fgClr>
          <a:bgClr>
            <a:schemeClr val="lt1"/>
          </a:bgClr>
        </a:pattFill>
        <a:ln>
          <a:noFill/>
        </a:ln>
        <a:effectLst/>
      </c:spPr>
    </c:plotArea>
    <c:plotVisOnly val="0"/>
    <c:dispBlanksAs val="zero"/>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New HIV infections among children</a:t>
            </a:r>
            <a:r>
              <a:rPr lang="en-US" sz="1600" baseline="0"/>
              <a:t> </a:t>
            </a:r>
            <a:r>
              <a:rPr lang="en-US" sz="1600"/>
              <a:t>0–14</a:t>
            </a:r>
            <a:r>
              <a:rPr lang="en-US" sz="1600" baseline="0"/>
              <a:t> years and </a:t>
            </a:r>
            <a:r>
              <a:rPr lang="en-US" sz="1600"/>
              <a:t>adolescents 15-19</a:t>
            </a:r>
            <a:r>
              <a:rPr lang="en-US" sz="1600" baseline="0"/>
              <a:t> years</a:t>
            </a:r>
            <a:r>
              <a:rPr lang="en-US" sz="1600"/>
              <a:t>, West</a:t>
            </a:r>
            <a:r>
              <a:rPr lang="en-US" sz="1600" baseline="0"/>
              <a:t> and Central Africa</a:t>
            </a:r>
            <a:r>
              <a:rPr lang="en-US" sz="1600"/>
              <a:t>, 2000–2016</a:t>
            </a:r>
          </a:p>
        </c:rich>
      </c:tx>
      <c:overlay val="0"/>
      <c:spPr>
        <a:noFill/>
        <a:ln>
          <a:noFill/>
        </a:ln>
        <a:effectLst/>
      </c:spPr>
    </c:title>
    <c:autoTitleDeleted val="0"/>
    <c:plotArea>
      <c:layout/>
      <c:lineChart>
        <c:grouping val="standard"/>
        <c:varyColors val="0"/>
        <c:ser>
          <c:idx val="0"/>
          <c:order val="0"/>
          <c:tx>
            <c:strRef>
              <c:f>'8 New Infects_trend'!$B$33</c:f>
              <c:strCache>
                <c:ptCount val="1"/>
                <c:pt idx="0">
                  <c:v>Paediatric HIV infections</c:v>
                </c:pt>
              </c:strCache>
            </c:strRef>
          </c:tx>
          <c:spPr>
            <a:ln w="22225" cap="rnd">
              <a:solidFill>
                <a:schemeClr val="accent6"/>
              </a:solidFill>
              <a:round/>
            </a:ln>
            <a:effectLst/>
          </c:spPr>
          <c:marker>
            <c:symbol val="none"/>
          </c:marker>
          <c:cat>
            <c:numRef>
              <c:f>'8 New Infects_trend'!$A$34:$A$50</c:f>
              <c:numCache>
                <c:formatCode>General</c:formatCode>
                <c:ptCount val="17"/>
                <c:pt idx="0">
                  <c:v>2000</c:v>
                </c:pt>
                <c:pt idx="4">
                  <c:v>2004</c:v>
                </c:pt>
                <c:pt idx="8">
                  <c:v>2008</c:v>
                </c:pt>
                <c:pt idx="12">
                  <c:v>2012</c:v>
                </c:pt>
                <c:pt idx="16">
                  <c:v>2016</c:v>
                </c:pt>
              </c:numCache>
            </c:numRef>
          </c:cat>
          <c:val>
            <c:numRef>
              <c:f>'8 New Infects_trend'!$B$34:$B$50</c:f>
              <c:numCache>
                <c:formatCode>General</c:formatCode>
                <c:ptCount val="17"/>
                <c:pt idx="0">
                  <c:v>110823.43550000001</c:v>
                </c:pt>
                <c:pt idx="1">
                  <c:v>110336.0791</c:v>
                </c:pt>
                <c:pt idx="2">
                  <c:v>111293.3389</c:v>
                </c:pt>
                <c:pt idx="3">
                  <c:v>110796.408</c:v>
                </c:pt>
                <c:pt idx="4">
                  <c:v>109209.3841</c:v>
                </c:pt>
                <c:pt idx="5">
                  <c:v>107379.9328</c:v>
                </c:pt>
                <c:pt idx="6">
                  <c:v>103207.0923</c:v>
                </c:pt>
                <c:pt idx="7">
                  <c:v>98337.820770000006</c:v>
                </c:pt>
                <c:pt idx="8">
                  <c:v>94527.379629999996</c:v>
                </c:pt>
                <c:pt idx="9">
                  <c:v>91322.412330000006</c:v>
                </c:pt>
                <c:pt idx="10">
                  <c:v>88398.455440000005</c:v>
                </c:pt>
                <c:pt idx="11">
                  <c:v>84421.660380000001</c:v>
                </c:pt>
                <c:pt idx="12">
                  <c:v>79117.802490000002</c:v>
                </c:pt>
                <c:pt idx="13">
                  <c:v>71844.662700000001</c:v>
                </c:pt>
                <c:pt idx="14">
                  <c:v>67374.817339999994</c:v>
                </c:pt>
                <c:pt idx="15">
                  <c:v>64502.920440000002</c:v>
                </c:pt>
                <c:pt idx="16">
                  <c:v>60044.057059999999</c:v>
                </c:pt>
              </c:numCache>
            </c:numRef>
          </c:val>
          <c:smooth val="0"/>
          <c:extLst>
            <c:ext xmlns:c16="http://schemas.microsoft.com/office/drawing/2014/chart" uri="{C3380CC4-5D6E-409C-BE32-E72D297353CC}">
              <c16:uniqueId val="{00000000-1EF2-4188-8552-6B3BBD5ACD90}"/>
            </c:ext>
          </c:extLst>
        </c:ser>
        <c:ser>
          <c:idx val="1"/>
          <c:order val="1"/>
          <c:tx>
            <c:strRef>
              <c:f>'8 New Infects_trend'!$C$33</c:f>
              <c:strCache>
                <c:ptCount val="1"/>
                <c:pt idx="0">
                  <c:v>Adolescent HIV infections</c:v>
                </c:pt>
              </c:strCache>
            </c:strRef>
          </c:tx>
          <c:spPr>
            <a:ln w="22225" cap="rnd">
              <a:solidFill>
                <a:schemeClr val="accent1"/>
              </a:solidFill>
              <a:round/>
            </a:ln>
            <a:effectLst/>
          </c:spPr>
          <c:marker>
            <c:symbol val="none"/>
          </c:marker>
          <c:cat>
            <c:numRef>
              <c:f>'8 New Infects_trend'!$A$34:$A$50</c:f>
              <c:numCache>
                <c:formatCode>General</c:formatCode>
                <c:ptCount val="17"/>
                <c:pt idx="0">
                  <c:v>2000</c:v>
                </c:pt>
                <c:pt idx="4">
                  <c:v>2004</c:v>
                </c:pt>
                <c:pt idx="8">
                  <c:v>2008</c:v>
                </c:pt>
                <c:pt idx="12">
                  <c:v>2012</c:v>
                </c:pt>
                <c:pt idx="16">
                  <c:v>2016</c:v>
                </c:pt>
              </c:numCache>
            </c:numRef>
          </c:cat>
          <c:val>
            <c:numRef>
              <c:f>'8 New Infects_trend'!$C$34:$C$50</c:f>
              <c:numCache>
                <c:formatCode>General</c:formatCode>
                <c:ptCount val="17"/>
                <c:pt idx="0">
                  <c:v>113231.6204</c:v>
                </c:pt>
                <c:pt idx="1">
                  <c:v>104813.128</c:v>
                </c:pt>
                <c:pt idx="2">
                  <c:v>97499.448940000002</c:v>
                </c:pt>
                <c:pt idx="3">
                  <c:v>89038.940900000001</c:v>
                </c:pt>
                <c:pt idx="4">
                  <c:v>81225.395210000002</c:v>
                </c:pt>
                <c:pt idx="5">
                  <c:v>75828.000159999996</c:v>
                </c:pt>
                <c:pt idx="6">
                  <c:v>70366.872579999996</c:v>
                </c:pt>
                <c:pt idx="7">
                  <c:v>66817.455379999999</c:v>
                </c:pt>
                <c:pt idx="8">
                  <c:v>64493.55906</c:v>
                </c:pt>
                <c:pt idx="9">
                  <c:v>62209.820919999998</c:v>
                </c:pt>
                <c:pt idx="10">
                  <c:v>61973.801330000002</c:v>
                </c:pt>
                <c:pt idx="11">
                  <c:v>61740.948989999997</c:v>
                </c:pt>
                <c:pt idx="12">
                  <c:v>61828.212520000001</c:v>
                </c:pt>
                <c:pt idx="13">
                  <c:v>61808.766539999997</c:v>
                </c:pt>
                <c:pt idx="14">
                  <c:v>61841.559509999999</c:v>
                </c:pt>
                <c:pt idx="15">
                  <c:v>62243.007239999999</c:v>
                </c:pt>
                <c:pt idx="16">
                  <c:v>62069.267500000002</c:v>
                </c:pt>
              </c:numCache>
            </c:numRef>
          </c:val>
          <c:smooth val="0"/>
          <c:extLst>
            <c:ext xmlns:c16="http://schemas.microsoft.com/office/drawing/2014/chart" uri="{C3380CC4-5D6E-409C-BE32-E72D297353CC}">
              <c16:uniqueId val="{00000001-1EF2-4188-8552-6B3BBD5ACD90}"/>
            </c:ext>
          </c:extLst>
        </c:ser>
        <c:dLbls>
          <c:showLegendKey val="0"/>
          <c:showVal val="0"/>
          <c:showCatName val="0"/>
          <c:showSerName val="0"/>
          <c:showPercent val="0"/>
          <c:showBubbleSize val="0"/>
        </c:dLbls>
        <c:smooth val="0"/>
        <c:axId val="190340952"/>
        <c:axId val="190337424"/>
      </c:lineChart>
      <c:catAx>
        <c:axId val="19034095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190337424"/>
        <c:crosses val="autoZero"/>
        <c:auto val="1"/>
        <c:lblAlgn val="ctr"/>
        <c:lblOffset val="100"/>
        <c:noMultiLvlLbl val="0"/>
      </c:catAx>
      <c:valAx>
        <c:axId val="19033742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190340952"/>
        <c:crossesAt val="1"/>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8.1710796395279395E-2"/>
          <c:y val="0.121142857142857"/>
          <c:w val="0.88008520386176903"/>
          <c:h val="7.621429674231899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20.xml><?xml version="1.0" encoding="utf-8"?>
<cs:colorStyle xmlns:cs="http://schemas.microsoft.com/office/drawing/2012/chartStyle" xmlns:a="http://schemas.openxmlformats.org/drawingml/2006/main" meth="withinLinearReversed" id="26">
  <a:schemeClr val="accent6"/>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Reversed" id="24">
  <a:schemeClr val="accent4"/>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withinLinear" id="15">
  <a:schemeClr val="accent2"/>
</cs:colorStyle>
</file>

<file path=xl/charts/colors2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2">
  <a:schemeClr val="accent2"/>
</cs:colorStyle>
</file>

<file path=xl/charts/colors3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7">
  <a:schemeClr val="accent4"/>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9.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9.xml><?xml version="1.0" encoding="utf-8"?>
<cs:chartStyle xmlns:cs="http://schemas.microsoft.com/office/drawing/2012/chartStyle" xmlns:a="http://schemas.openxmlformats.org/drawingml/2006/main" id="417">
  <cs:axisTitle>
    <cs:lnRef idx="0"/>
    <cs:fillRef idx="0"/>
    <cs:effectRef idx="0"/>
    <cs:fontRef idx="minor">
      <a:schemeClr val="dk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dk1">
        <a:lumMod val="65000"/>
        <a:lumOff val="35000"/>
      </a:schemeClr>
    </cs:fontRef>
    <cs:defRPr sz="9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cs:chartArea>
  <cs:dataLabel>
    <cs:lnRef idx="0"/>
    <cs:fillRef idx="0"/>
    <cs:effectRef idx="0"/>
    <cs:fontRef idx="minor">
      <a:schemeClr val="lt1"/>
    </cs:fontRef>
    <cs:defRPr sz="900" b="1"/>
    <cs:bodyPr lIns="38100" tIns="19050" rIns="38100" bIns="19050">
      <a:spAutoFit/>
    </cs:bodyPr>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ln w="9525">
        <a:solidFill>
          <a:schemeClr val="lt1"/>
        </a:solidFill>
      </a:ln>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65000"/>
        <a:lumOff val="35000"/>
      </a:schemeClr>
    </cs:fontRef>
    <cs:defRPr sz="1800" b="1"/>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defRPr sz="9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25399</xdr:rowOff>
    </xdr:from>
    <xdr:to>
      <xdr:col>7</xdr:col>
      <xdr:colOff>666749</xdr:colOff>
      <xdr:row>19</xdr:row>
      <xdr:rowOff>190499</xdr:rowOff>
    </xdr:to>
    <xdr:graphicFrame macro="">
      <xdr:nvGraphicFramePr>
        <xdr:cNvPr id="2" name="Chart 1">
          <a:extLst>
            <a:ext uri="{FF2B5EF4-FFF2-40B4-BE49-F238E27FC236}">
              <a16:creationId xmlns:a16="http://schemas.microsoft.com/office/drawing/2014/main" id="{D0805B38-D9BF-4BD8-881F-0E349211F5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257174</xdr:colOff>
      <xdr:row>0</xdr:row>
      <xdr:rowOff>19049</xdr:rowOff>
    </xdr:from>
    <xdr:to>
      <xdr:col>18</xdr:col>
      <xdr:colOff>95249</xdr:colOff>
      <xdr:row>19</xdr:row>
      <xdr:rowOff>190499</xdr:rowOff>
    </xdr:to>
    <xdr:graphicFrame macro="">
      <xdr:nvGraphicFramePr>
        <xdr:cNvPr id="3" name="Chart 2">
          <a:extLst>
            <a:ext uri="{FF2B5EF4-FFF2-40B4-BE49-F238E27FC236}">
              <a16:creationId xmlns:a16="http://schemas.microsoft.com/office/drawing/2014/main" id="{110C73E7-2B77-4146-9973-AF8AB3A14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381000</xdr:colOff>
      <xdr:row>4</xdr:row>
      <xdr:rowOff>176213</xdr:rowOff>
    </xdr:from>
    <xdr:to>
      <xdr:col>1</xdr:col>
      <xdr:colOff>1762125</xdr:colOff>
      <xdr:row>4</xdr:row>
      <xdr:rowOff>176213</xdr:rowOff>
    </xdr:to>
    <xdr:cxnSp macro="">
      <xdr:nvCxnSpPr>
        <xdr:cNvPr id="5" name="Straight Connector 4">
          <a:extLst>
            <a:ext uri="{FF2B5EF4-FFF2-40B4-BE49-F238E27FC236}">
              <a16:creationId xmlns:a16="http://schemas.microsoft.com/office/drawing/2014/main" id="{E51303F9-27FA-41E0-826A-79EFF8842FC3}"/>
            </a:ext>
          </a:extLst>
        </xdr:cNvPr>
        <xdr:cNvCxnSpPr/>
      </xdr:nvCxnSpPr>
      <xdr:spPr>
        <a:xfrm>
          <a:off x="809625" y="969963"/>
          <a:ext cx="1381125" cy="0"/>
        </a:xfrm>
        <a:prstGeom prst="line">
          <a:avLst/>
        </a:prstGeom>
        <a:ln>
          <a:solidFill>
            <a:srgbClr val="FF0000"/>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285750</xdr:colOff>
      <xdr:row>3</xdr:row>
      <xdr:rowOff>119063</xdr:rowOff>
    </xdr:from>
    <xdr:to>
      <xdr:col>1</xdr:col>
      <xdr:colOff>1276350</xdr:colOff>
      <xdr:row>4</xdr:row>
      <xdr:rowOff>147638</xdr:rowOff>
    </xdr:to>
    <xdr:sp macro="" textlink="">
      <xdr:nvSpPr>
        <xdr:cNvPr id="6" name="TextBox 5">
          <a:extLst>
            <a:ext uri="{FF2B5EF4-FFF2-40B4-BE49-F238E27FC236}">
              <a16:creationId xmlns:a16="http://schemas.microsoft.com/office/drawing/2014/main" id="{E02D8A5D-F1DE-406B-A603-89DB731DA12F}"/>
            </a:ext>
          </a:extLst>
        </xdr:cNvPr>
        <xdr:cNvSpPr txBox="1"/>
      </xdr:nvSpPr>
      <xdr:spPr>
        <a:xfrm>
          <a:off x="714375" y="714376"/>
          <a:ext cx="990600" cy="227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Target:</a:t>
          </a:r>
          <a:r>
            <a:rPr lang="en-US" sz="1100" b="1" baseline="0">
              <a:solidFill>
                <a:srgbClr val="FF0000"/>
              </a:solidFill>
            </a:rPr>
            <a:t> 90%</a:t>
          </a:r>
          <a:endParaRPr lang="en-US" sz="1100" b="1">
            <a:solidFill>
              <a:srgbClr val="FF0000"/>
            </a:solidFill>
          </a:endParaRPr>
        </a:p>
      </xdr:txBody>
    </xdr:sp>
    <xdr:clientData/>
  </xdr:twoCellAnchor>
  <xdr:twoCellAnchor>
    <xdr:from>
      <xdr:col>3</xdr:col>
      <xdr:colOff>257175</xdr:colOff>
      <xdr:row>5</xdr:row>
      <xdr:rowOff>190500</xdr:rowOff>
    </xdr:from>
    <xdr:to>
      <xdr:col>4</xdr:col>
      <xdr:colOff>657225</xdr:colOff>
      <xdr:row>5</xdr:row>
      <xdr:rowOff>190500</xdr:rowOff>
    </xdr:to>
    <xdr:cxnSp macro="">
      <xdr:nvCxnSpPr>
        <xdr:cNvPr id="7" name="Straight Connector 6">
          <a:extLst>
            <a:ext uri="{FF2B5EF4-FFF2-40B4-BE49-F238E27FC236}">
              <a16:creationId xmlns:a16="http://schemas.microsoft.com/office/drawing/2014/main" id="{F551F243-67E4-45E1-B1D0-59C9D338ECA1}"/>
            </a:ext>
          </a:extLst>
        </xdr:cNvPr>
        <xdr:cNvCxnSpPr/>
      </xdr:nvCxnSpPr>
      <xdr:spPr>
        <a:xfrm>
          <a:off x="3143250" y="1190625"/>
          <a:ext cx="1381125" cy="0"/>
        </a:xfrm>
        <a:prstGeom prst="line">
          <a:avLst/>
        </a:prstGeom>
        <a:ln>
          <a:solidFill>
            <a:srgbClr val="FF0000"/>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161925</xdr:colOff>
      <xdr:row>4</xdr:row>
      <xdr:rowOff>133350</xdr:rowOff>
    </xdr:from>
    <xdr:to>
      <xdr:col>4</xdr:col>
      <xdr:colOff>171450</xdr:colOff>
      <xdr:row>5</xdr:row>
      <xdr:rowOff>161925</xdr:rowOff>
    </xdr:to>
    <xdr:sp macro="" textlink="">
      <xdr:nvSpPr>
        <xdr:cNvPr id="8" name="TextBox 7">
          <a:extLst>
            <a:ext uri="{FF2B5EF4-FFF2-40B4-BE49-F238E27FC236}">
              <a16:creationId xmlns:a16="http://schemas.microsoft.com/office/drawing/2014/main" id="{DF087F9E-C0A3-4BD1-B6C1-7DA87270D21B}"/>
            </a:ext>
          </a:extLst>
        </xdr:cNvPr>
        <xdr:cNvSpPr txBox="1"/>
      </xdr:nvSpPr>
      <xdr:spPr>
        <a:xfrm>
          <a:off x="3048000" y="933450"/>
          <a:ext cx="990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Target:</a:t>
          </a:r>
          <a:r>
            <a:rPr lang="en-US" sz="1100" b="1" baseline="0">
              <a:solidFill>
                <a:srgbClr val="FF0000"/>
              </a:solidFill>
            </a:rPr>
            <a:t> 81%</a:t>
          </a:r>
          <a:endParaRPr lang="en-US" sz="1100" b="1">
            <a:solidFill>
              <a:srgbClr val="FF0000"/>
            </a:solidFill>
          </a:endParaRPr>
        </a:p>
      </xdr:txBody>
    </xdr:sp>
    <xdr:clientData/>
  </xdr:twoCellAnchor>
  <xdr:twoCellAnchor>
    <xdr:from>
      <xdr:col>5</xdr:col>
      <xdr:colOff>581025</xdr:colOff>
      <xdr:row>7</xdr:row>
      <xdr:rowOff>19050</xdr:rowOff>
    </xdr:from>
    <xdr:to>
      <xdr:col>7</xdr:col>
      <xdr:colOff>0</xdr:colOff>
      <xdr:row>7</xdr:row>
      <xdr:rowOff>19050</xdr:rowOff>
    </xdr:to>
    <xdr:cxnSp macro="">
      <xdr:nvCxnSpPr>
        <xdr:cNvPr id="9" name="Straight Connector 8">
          <a:extLst>
            <a:ext uri="{FF2B5EF4-FFF2-40B4-BE49-F238E27FC236}">
              <a16:creationId xmlns:a16="http://schemas.microsoft.com/office/drawing/2014/main" id="{F33A6304-22FB-48B3-9A93-060147A10A6A}"/>
            </a:ext>
          </a:extLst>
        </xdr:cNvPr>
        <xdr:cNvCxnSpPr/>
      </xdr:nvCxnSpPr>
      <xdr:spPr>
        <a:xfrm>
          <a:off x="5429250" y="1419225"/>
          <a:ext cx="1381125" cy="0"/>
        </a:xfrm>
        <a:prstGeom prst="line">
          <a:avLst/>
        </a:prstGeom>
        <a:ln>
          <a:solidFill>
            <a:srgbClr val="FF0000"/>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485775</xdr:colOff>
      <xdr:row>5</xdr:row>
      <xdr:rowOff>161925</xdr:rowOff>
    </xdr:from>
    <xdr:to>
      <xdr:col>6</xdr:col>
      <xdr:colOff>495300</xdr:colOff>
      <xdr:row>6</xdr:row>
      <xdr:rowOff>190500</xdr:rowOff>
    </xdr:to>
    <xdr:sp macro="" textlink="">
      <xdr:nvSpPr>
        <xdr:cNvPr id="10" name="TextBox 9">
          <a:extLst>
            <a:ext uri="{FF2B5EF4-FFF2-40B4-BE49-F238E27FC236}">
              <a16:creationId xmlns:a16="http://schemas.microsoft.com/office/drawing/2014/main" id="{A6228C2C-1D61-4680-978A-D7ACCFD2D03E}"/>
            </a:ext>
          </a:extLst>
        </xdr:cNvPr>
        <xdr:cNvSpPr txBox="1"/>
      </xdr:nvSpPr>
      <xdr:spPr>
        <a:xfrm>
          <a:off x="5334000" y="1162050"/>
          <a:ext cx="990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Target:</a:t>
          </a:r>
          <a:r>
            <a:rPr lang="en-US" sz="1100" b="1" baseline="0">
              <a:solidFill>
                <a:srgbClr val="FF0000"/>
              </a:solidFill>
            </a:rPr>
            <a:t> 73%</a:t>
          </a:r>
          <a:endParaRPr lang="en-US"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0</xdr:colOff>
      <xdr:row>32</xdr:row>
      <xdr:rowOff>187324</xdr:rowOff>
    </xdr:to>
    <xdr:graphicFrame macro="">
      <xdr:nvGraphicFramePr>
        <xdr:cNvPr id="2" name="Chart 1">
          <a:extLst>
            <a:ext uri="{FF2B5EF4-FFF2-40B4-BE49-F238E27FC236}">
              <a16:creationId xmlns:a16="http://schemas.microsoft.com/office/drawing/2014/main" id="{0BAEF513-C377-4686-AF64-1C8B33A60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360439</xdr:colOff>
      <xdr:row>8</xdr:row>
      <xdr:rowOff>29032</xdr:rowOff>
    </xdr:from>
    <xdr:to>
      <xdr:col>18</xdr:col>
      <xdr:colOff>653143</xdr:colOff>
      <xdr:row>8</xdr:row>
      <xdr:rowOff>37193</xdr:rowOff>
    </xdr:to>
    <xdr:cxnSp macro="">
      <xdr:nvCxnSpPr>
        <xdr:cNvPr id="3" name="Straight Connector 2">
          <a:extLst>
            <a:ext uri="{FF2B5EF4-FFF2-40B4-BE49-F238E27FC236}">
              <a16:creationId xmlns:a16="http://schemas.microsoft.com/office/drawing/2014/main" id="{22669AF5-336B-474C-A611-8D5EE8866320}"/>
            </a:ext>
          </a:extLst>
        </xdr:cNvPr>
        <xdr:cNvCxnSpPr/>
      </xdr:nvCxnSpPr>
      <xdr:spPr>
        <a:xfrm>
          <a:off x="360439" y="1566639"/>
          <a:ext cx="12294204" cy="816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9524</xdr:colOff>
      <xdr:row>0</xdr:row>
      <xdr:rowOff>17990</xdr:rowOff>
    </xdr:from>
    <xdr:to>
      <xdr:col>8</xdr:col>
      <xdr:colOff>9526</xdr:colOff>
      <xdr:row>25</xdr:row>
      <xdr:rowOff>9525</xdr:rowOff>
    </xdr:to>
    <xdr:graphicFrame macro="">
      <xdr:nvGraphicFramePr>
        <xdr:cNvPr id="6" name="Chart 5">
          <a:extLst>
            <a:ext uri="{FF2B5EF4-FFF2-40B4-BE49-F238E27FC236}">
              <a16:creationId xmlns:a16="http://schemas.microsoft.com/office/drawing/2014/main" id="{BB8D7643-AB40-42F6-8889-DD4468A75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700087</xdr:colOff>
      <xdr:row>11</xdr:row>
      <xdr:rowOff>23811</xdr:rowOff>
    </xdr:from>
    <xdr:to>
      <xdr:col>7</xdr:col>
      <xdr:colOff>166687</xdr:colOff>
      <xdr:row>14</xdr:row>
      <xdr:rowOff>176212</xdr:rowOff>
    </xdr:to>
    <xdr:sp macro="" textlink="">
      <xdr:nvSpPr>
        <xdr:cNvPr id="7" name="TextBox 1">
          <a:extLst>
            <a:ext uri="{FF2B5EF4-FFF2-40B4-BE49-F238E27FC236}">
              <a16:creationId xmlns:a16="http://schemas.microsoft.com/office/drawing/2014/main" id="{93FB90AA-255F-4064-BEC1-43851F7A326D}"/>
            </a:ext>
          </a:extLst>
        </xdr:cNvPr>
        <xdr:cNvSpPr txBox="1"/>
      </xdr:nvSpPr>
      <xdr:spPr>
        <a:xfrm>
          <a:off x="6069806" y="2131217"/>
          <a:ext cx="1038225" cy="723901"/>
        </a:xfrm>
        <a:prstGeom prst="ellipse">
          <a:avLst/>
        </a:prstGeom>
      </xdr:spPr>
      <xdr:style>
        <a:lnRef idx="1">
          <a:schemeClr val="accent2"/>
        </a:lnRef>
        <a:fillRef idx="2">
          <a:schemeClr val="accent2"/>
        </a:fillRef>
        <a:effectRef idx="1">
          <a:schemeClr val="accent2"/>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000"/>
            <a:t>60,000</a:t>
          </a:r>
        </a:p>
        <a:p>
          <a:pPr algn="ctr"/>
          <a:r>
            <a:rPr lang="en-US" sz="1000"/>
            <a:t>new</a:t>
          </a:r>
          <a:r>
            <a:rPr lang="en-US" sz="1000" baseline="0"/>
            <a:t> </a:t>
          </a:r>
          <a:r>
            <a:rPr lang="en-US" sz="900" baseline="0"/>
            <a:t>infections</a:t>
          </a:r>
          <a:endParaRPr lang="en-US" sz="10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0.34474</cdr:x>
      <cdr:y>0.1979</cdr:y>
    </cdr:from>
    <cdr:to>
      <cdr:x>0.47735</cdr:x>
      <cdr:y>0.3642</cdr:y>
    </cdr:to>
    <cdr:sp macro="" textlink="">
      <cdr:nvSpPr>
        <cdr:cNvPr id="2" name="TextBox 1">
          <a:extLst xmlns:a="http://schemas.openxmlformats.org/drawingml/2006/main">
            <a:ext uri="{FF2B5EF4-FFF2-40B4-BE49-F238E27FC236}">
              <a16:creationId xmlns:a16="http://schemas.microsoft.com/office/drawing/2014/main" id="{892FD264-DCCF-4C35-912D-3D9422FD6DC4}"/>
            </a:ext>
          </a:extLst>
        </cdr:cNvPr>
        <cdr:cNvSpPr txBox="1"/>
      </cdr:nvSpPr>
      <cdr:spPr>
        <a:xfrm xmlns:a="http://schemas.openxmlformats.org/drawingml/2006/main">
          <a:off x="2436456" y="957781"/>
          <a:ext cx="937228" cy="804852"/>
        </a:xfrm>
        <a:prstGeom xmlns:a="http://schemas.openxmlformats.org/drawingml/2006/main" prst="ellipse">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pPr algn="ctr"/>
          <a:r>
            <a:rPr lang="en-US" sz="1000"/>
            <a:t>88,000</a:t>
          </a:r>
        </a:p>
        <a:p xmlns:a="http://schemas.openxmlformats.org/drawingml/2006/main">
          <a:pPr algn="ctr"/>
          <a:r>
            <a:rPr lang="en-US" sz="1000"/>
            <a:t>new</a:t>
          </a:r>
          <a:r>
            <a:rPr lang="en-US" sz="1000" baseline="0"/>
            <a:t> </a:t>
          </a:r>
          <a:r>
            <a:rPr lang="en-US" sz="900" baseline="0"/>
            <a:t>infections</a:t>
          </a:r>
          <a:endParaRPr lang="en-US" sz="10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2,100,000</a:t>
          </a:r>
          <a:endParaRPr lang="en-US" sz="1400" b="1"/>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a:extLst>
            <a:ext uri="{FF2B5EF4-FFF2-40B4-BE49-F238E27FC236}">
              <a16:creationId xmlns:a16="http://schemas.microsoft.com/office/drawing/2014/main" id="{9CC7E5AA-C3C4-45D7-8C92-3409A32DA7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540,000</a:t>
          </a:r>
          <a:endParaRPr lang="en-US" sz="1400" b="1"/>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9525</xdr:colOff>
      <xdr:row>32</xdr:row>
      <xdr:rowOff>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160,000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9A32C839-2893-4076-8404-A23C55B6A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517071</xdr:colOff>
      <xdr:row>29</xdr:row>
      <xdr:rowOff>154782</xdr:rowOff>
    </xdr:from>
    <xdr:to>
      <xdr:col>9</xdr:col>
      <xdr:colOff>583407</xdr:colOff>
      <xdr:row>31</xdr:row>
      <xdr:rowOff>27215</xdr:rowOff>
    </xdr:to>
    <xdr:sp macro="" textlink="">
      <xdr:nvSpPr>
        <xdr:cNvPr id="3" name="TextBox 2">
          <a:extLst>
            <a:ext uri="{FF2B5EF4-FFF2-40B4-BE49-F238E27FC236}">
              <a16:creationId xmlns:a16="http://schemas.microsoft.com/office/drawing/2014/main" id="{F36DB7F6-B866-4695-88E2-AF20ECE882A9}"/>
            </a:ext>
          </a:extLst>
        </xdr:cNvPr>
        <xdr:cNvSpPr txBox="1"/>
      </xdr:nvSpPr>
      <xdr:spPr>
        <a:xfrm>
          <a:off x="4669971" y="5955507"/>
          <a:ext cx="2066586" cy="272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60,000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xdr:colOff>
      <xdr:row>24</xdr:row>
      <xdr:rowOff>187324</xdr:rowOff>
    </xdr:to>
    <xdr:graphicFrame macro="">
      <xdr:nvGraphicFramePr>
        <xdr:cNvPr id="2" name="Chart 1">
          <a:extLst>
            <a:ext uri="{FF2B5EF4-FFF2-40B4-BE49-F238E27FC236}">
              <a16:creationId xmlns:a16="http://schemas.microsoft.com/office/drawing/2014/main" id="{8091C052-39FB-4093-98A2-311A77674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21771</xdr:colOff>
      <xdr:row>0</xdr:row>
      <xdr:rowOff>10885</xdr:rowOff>
    </xdr:from>
    <xdr:to>
      <xdr:col>10</xdr:col>
      <xdr:colOff>21771</xdr:colOff>
      <xdr:row>32</xdr:row>
      <xdr:rowOff>10886</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120,000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666750</xdr:colOff>
      <xdr:row>3</xdr:row>
      <xdr:rowOff>31749</xdr:rowOff>
    </xdr:from>
    <xdr:to>
      <xdr:col>25</xdr:col>
      <xdr:colOff>666750</xdr:colOff>
      <xdr:row>35</xdr:row>
      <xdr:rowOff>206374</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49211</xdr:rowOff>
    </xdr:from>
    <xdr:to>
      <xdr:col>13</xdr:col>
      <xdr:colOff>15875</xdr:colOff>
      <xdr:row>35</xdr:row>
      <xdr:rowOff>206374</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0.41798</cdr:x>
      <cdr:y>0.51941</cdr:y>
    </cdr:from>
    <cdr:to>
      <cdr:x>0.60043</cdr:x>
      <cdr:y>0.63828</cdr:y>
    </cdr:to>
    <cdr:sp macro="" textlink="">
      <cdr:nvSpPr>
        <cdr:cNvPr id="2" name="TextBox 1"/>
        <cdr:cNvSpPr txBox="1"/>
      </cdr:nvSpPr>
      <cdr:spPr>
        <a:xfrm xmlns:a="http://schemas.openxmlformats.org/drawingml/2006/main">
          <a:off x="3726435" y="3568701"/>
          <a:ext cx="1626615" cy="81672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93,000 new HIV infections among children</a:t>
          </a:r>
        </a:p>
      </cdr:txBody>
    </cdr:sp>
  </cdr:relSizeAnchor>
</c:userShapes>
</file>

<file path=xl/drawings/drawing23.xml><?xml version="1.0" encoding="utf-8"?>
<c:userShapes xmlns:c="http://schemas.openxmlformats.org/drawingml/2006/chart">
  <cdr:relSizeAnchor xmlns:cdr="http://schemas.openxmlformats.org/drawingml/2006/chartDrawing">
    <cdr:from>
      <cdr:x>0.38393</cdr:x>
      <cdr:y>0.50151</cdr:y>
    </cdr:from>
    <cdr:to>
      <cdr:x>0.56606</cdr:x>
      <cdr:y>0.62069</cdr:y>
    </cdr:to>
    <cdr:sp macro="" textlink="">
      <cdr:nvSpPr>
        <cdr:cNvPr id="2" name="TextBox 1"/>
        <cdr:cNvSpPr txBox="1"/>
      </cdr:nvSpPr>
      <cdr:spPr>
        <a:xfrm xmlns:a="http://schemas.openxmlformats.org/drawingml/2006/main">
          <a:off x="3429000" y="3436939"/>
          <a:ext cx="1626635" cy="81678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350,000 new HIV infections among children</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91C36982-A504-48F9-A7B9-073C79528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557893</xdr:colOff>
      <xdr:row>29</xdr:row>
      <xdr:rowOff>149679</xdr:rowOff>
    </xdr:from>
    <xdr:to>
      <xdr:col>9</xdr:col>
      <xdr:colOff>511968</xdr:colOff>
      <xdr:row>31</xdr:row>
      <xdr:rowOff>166686</xdr:rowOff>
    </xdr:to>
    <xdr:sp macro="" textlink="">
      <xdr:nvSpPr>
        <xdr:cNvPr id="3" name="TextBox 2">
          <a:extLst>
            <a:ext uri="{FF2B5EF4-FFF2-40B4-BE49-F238E27FC236}">
              <a16:creationId xmlns:a16="http://schemas.microsoft.com/office/drawing/2014/main" id="{8E4F7944-2393-475A-A5BE-7F993289E479}"/>
            </a:ext>
          </a:extLst>
        </xdr:cNvPr>
        <xdr:cNvSpPr txBox="1"/>
      </xdr:nvSpPr>
      <xdr:spPr>
        <a:xfrm>
          <a:off x="4710793" y="5950404"/>
          <a:ext cx="1954325" cy="417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43,000</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47625</xdr:rowOff>
    </xdr:from>
    <xdr:to>
      <xdr:col>14</xdr:col>
      <xdr:colOff>0</xdr:colOff>
      <xdr:row>27</xdr:row>
      <xdr:rowOff>9525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a:extLst>
            <a:ext uri="{FF2B5EF4-FFF2-40B4-BE49-F238E27FC236}">
              <a16:creationId xmlns:a16="http://schemas.microsoft.com/office/drawing/2014/main" id="{7D2430BF-9867-4DAB-A3DA-01E986CB1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a:extLst>
            <a:ext uri="{FF2B5EF4-FFF2-40B4-BE49-F238E27FC236}">
              <a16:creationId xmlns:a16="http://schemas.microsoft.com/office/drawing/2014/main" id="{D90EB1BF-C1BD-4762-A15A-020BA3001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a:extLst>
            <a:ext uri="{FF2B5EF4-FFF2-40B4-BE49-F238E27FC236}">
              <a16:creationId xmlns:a16="http://schemas.microsoft.com/office/drawing/2014/main" id="{D7FF9879-3706-4531-BD93-C5E9DDC84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9525</xdr:colOff>
      <xdr:row>24</xdr:row>
      <xdr:rowOff>187324</xdr:rowOff>
    </xdr:to>
    <xdr:graphicFrame macro="">
      <xdr:nvGraphicFramePr>
        <xdr:cNvPr id="2" name="Chart 1">
          <a:extLst>
            <a:ext uri="{FF2B5EF4-FFF2-40B4-BE49-F238E27FC236}">
              <a16:creationId xmlns:a16="http://schemas.microsoft.com/office/drawing/2014/main" id="{BCDDCCE5-C6EA-4258-A758-BCAFE856A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a:extLst>
            <a:ext uri="{FF2B5EF4-FFF2-40B4-BE49-F238E27FC236}">
              <a16:creationId xmlns:a16="http://schemas.microsoft.com/office/drawing/2014/main" id="{6F0EDE09-B7B2-491A-B629-E72BD9A65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24</xdr:row>
      <xdr:rowOff>170771</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0</xdr:row>
      <xdr:rowOff>9525</xdr:rowOff>
    </xdr:from>
    <xdr:to>
      <xdr:col>13</xdr:col>
      <xdr:colOff>345281</xdr:colOff>
      <xdr:row>26</xdr:row>
      <xdr:rowOff>152400</xdr:rowOff>
    </xdr:to>
    <xdr:graphicFrame macro="">
      <xdr:nvGraphicFramePr>
        <xdr:cNvPr id="3" name="Chart 2">
          <a:extLst>
            <a:ext uri="{FF2B5EF4-FFF2-40B4-BE49-F238E27FC236}">
              <a16:creationId xmlns:a16="http://schemas.microsoft.com/office/drawing/2014/main" id="{C512DD13-6C02-4880-8489-BB77E07613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457201</xdr:colOff>
      <xdr:row>26</xdr:row>
      <xdr:rowOff>11906</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26</xdr:row>
      <xdr:rowOff>11906</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6ED46866-B9C2-4FB1-B830-4D44E032E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2,100,000</a:t>
          </a:r>
          <a:endParaRPr lang="en-US" sz="1400" b="1"/>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24</xdr:row>
      <xdr:rowOff>193039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a:extLst>
            <a:ext uri="{FF2B5EF4-FFF2-40B4-BE49-F238E27FC236}">
              <a16:creationId xmlns:a16="http://schemas.microsoft.com/office/drawing/2014/main" id="{BEFD8F7E-E7EB-4B26-A7D0-D3A3A3A40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450,000</a:t>
          </a:r>
          <a:endParaRPr lang="en-US" sz="1400" b="1"/>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D27B5EC2-2C74-4554-BD34-7E152685D9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a:extLst>
            <a:ext uri="{FF2B5EF4-FFF2-40B4-BE49-F238E27FC236}">
              <a16:creationId xmlns:a16="http://schemas.microsoft.com/office/drawing/2014/main" id="{3C995771-F31F-4D9A-AF78-363DD873BF79}"/>
            </a:ext>
          </a:extLst>
        </xdr:cNvPr>
        <xdr:cNvSpPr txBox="1"/>
      </xdr:nvSpPr>
      <xdr:spPr>
        <a:xfrm>
          <a:off x="5557837" y="5943600"/>
          <a:ext cx="134112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260,000</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9B974F20-DFAC-432C-9723-6FCE90CA1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a:extLst>
            <a:ext uri="{FF2B5EF4-FFF2-40B4-BE49-F238E27FC236}">
              <a16:creationId xmlns:a16="http://schemas.microsoft.com/office/drawing/2014/main" id="{8554A104-5650-4725-BF96-73EB6B632368}"/>
            </a:ext>
          </a:extLst>
        </xdr:cNvPr>
        <xdr:cNvSpPr txBox="1"/>
      </xdr:nvSpPr>
      <xdr:spPr>
        <a:xfrm>
          <a:off x="4902993" y="6000750"/>
          <a:ext cx="1893094"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62,000</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433916</xdr:colOff>
      <xdr:row>25</xdr:row>
      <xdr:rowOff>0</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0.03979</cdr:x>
      <cdr:y>0.39798</cdr:y>
    </cdr:from>
    <cdr:to>
      <cdr:x>0.9817</cdr:x>
      <cdr:y>0.40064</cdr:y>
    </cdr:to>
    <cdr:cxnSp macro="">
      <cdr:nvCxnSpPr>
        <cdr:cNvPr id="2" name="Straight Connector 1">
          <a:extLst xmlns:a="http://schemas.openxmlformats.org/drawingml/2006/main">
            <a:ext uri="{FF2B5EF4-FFF2-40B4-BE49-F238E27FC236}">
              <a16:creationId xmlns:a16="http://schemas.microsoft.com/office/drawing/2014/main" id="{B31D21AD-D8DE-4C34-97E5-9E0425835CBD}"/>
            </a:ext>
          </a:extLst>
        </cdr:cNvPr>
        <cdr:cNvCxnSpPr/>
      </cdr:nvCxnSpPr>
      <cdr:spPr>
        <a:xfrm xmlns:a="http://schemas.openxmlformats.org/drawingml/2006/main">
          <a:off x="416743" y="1993918"/>
          <a:ext cx="9864874" cy="13327"/>
        </a:xfrm>
        <a:prstGeom xmlns:a="http://schemas.openxmlformats.org/drawingml/2006/main" prst="line">
          <a:avLst/>
        </a:prstGeom>
        <a:ln xmlns:a="http://schemas.openxmlformats.org/drawingml/2006/main" w="28575" cmpd="sng">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293915</xdr:rowOff>
    </xdr:from>
    <xdr:to>
      <xdr:col>13</xdr:col>
      <xdr:colOff>0</xdr:colOff>
      <xdr:row>31</xdr:row>
      <xdr:rowOff>170906</xdr:rowOff>
    </xdr:to>
    <xdr:graphicFrame macro="">
      <xdr:nvGraphicFramePr>
        <xdr:cNvPr id="2" name="Chart 1">
          <a:extLst>
            <a:ext uri="{FF2B5EF4-FFF2-40B4-BE49-F238E27FC236}">
              <a16:creationId xmlns:a16="http://schemas.microsoft.com/office/drawing/2014/main" id="{79E05AD0-9333-4E63-B823-9A34A6923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a:extLst>
            <a:ext uri="{FF2B5EF4-FFF2-40B4-BE49-F238E27FC236}">
              <a16:creationId xmlns:a16="http://schemas.microsoft.com/office/drawing/2014/main" id="{AEB341CD-0420-418F-8C4A-A361B737E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19050</xdr:rowOff>
    </xdr:from>
    <xdr:to>
      <xdr:col>12</xdr:col>
      <xdr:colOff>28575</xdr:colOff>
      <xdr:row>19</xdr:row>
      <xdr:rowOff>57150</xdr:rowOff>
    </xdr:to>
    <xdr:graphicFrame macro="">
      <xdr:nvGraphicFramePr>
        <xdr:cNvPr id="2" name="Chart 1">
          <a:extLst>
            <a:ext uri="{FF2B5EF4-FFF2-40B4-BE49-F238E27FC236}">
              <a16:creationId xmlns:a16="http://schemas.microsoft.com/office/drawing/2014/main" id="{E7401207-155E-4931-BEF9-2C83520F6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19050</xdr:rowOff>
    </xdr:from>
    <xdr:to>
      <xdr:col>12</xdr:col>
      <xdr:colOff>28575</xdr:colOff>
      <xdr:row>19</xdr:row>
      <xdr:rowOff>57150</xdr:rowOff>
    </xdr:to>
    <xdr:graphicFrame macro="">
      <xdr:nvGraphicFramePr>
        <xdr:cNvPr id="2" name="Chart 1">
          <a:extLst>
            <a:ext uri="{FF2B5EF4-FFF2-40B4-BE49-F238E27FC236}">
              <a16:creationId xmlns:a16="http://schemas.microsoft.com/office/drawing/2014/main" id="{06659195-B0DB-4534-B2A2-423E13E0B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a:extLst>
            <a:ext uri="{FF2B5EF4-FFF2-40B4-BE49-F238E27FC236}">
              <a16:creationId xmlns:a16="http://schemas.microsoft.com/office/drawing/2014/main" id="{99E2C841-D352-4C5A-A1A6-F012BABE6E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18</xdr:row>
      <xdr:rowOff>139944</xdr:rowOff>
    </xdr:from>
    <xdr:to>
      <xdr:col>10</xdr:col>
      <xdr:colOff>561975</xdr:colOff>
      <xdr:row>18</xdr:row>
      <xdr:rowOff>139944</xdr:rowOff>
    </xdr:to>
    <xdr:cxnSp macro="">
      <xdr:nvCxnSpPr>
        <xdr:cNvPr id="3" name="Straight Connector 2">
          <a:extLst>
            <a:ext uri="{FF2B5EF4-FFF2-40B4-BE49-F238E27FC236}">
              <a16:creationId xmlns:a16="http://schemas.microsoft.com/office/drawing/2014/main" id="{6F96F5E6-407F-489E-90F2-CCC4068E2F1E}"/>
            </a:ext>
          </a:extLst>
        </xdr:cNvPr>
        <xdr:cNvCxnSpPr/>
      </xdr:nvCxnSpPr>
      <xdr:spPr>
        <a:xfrm>
          <a:off x="438150" y="3740394"/>
          <a:ext cx="6896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17</xdr:row>
      <xdr:rowOff>60172</xdr:rowOff>
    </xdr:from>
    <xdr:to>
      <xdr:col>3</xdr:col>
      <xdr:colOff>142875</xdr:colOff>
      <xdr:row>18</xdr:row>
      <xdr:rowOff>114300</xdr:rowOff>
    </xdr:to>
    <xdr:sp macro="" textlink="">
      <xdr:nvSpPr>
        <xdr:cNvPr id="4" name="TextBox 3">
          <a:extLst>
            <a:ext uri="{FF2B5EF4-FFF2-40B4-BE49-F238E27FC236}">
              <a16:creationId xmlns:a16="http://schemas.microsoft.com/office/drawing/2014/main" id="{9E8D73C5-3694-4AE4-A7A3-CA60A5007D85}"/>
            </a:ext>
          </a:extLst>
        </xdr:cNvPr>
        <xdr:cNvSpPr txBox="1"/>
      </xdr:nvSpPr>
      <xdr:spPr>
        <a:xfrm>
          <a:off x="476249" y="3460597"/>
          <a:ext cx="1771651" cy="25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Global</a:t>
          </a:r>
          <a:r>
            <a:rPr lang="en-US" sz="1400" b="1" baseline="0"/>
            <a:t> m</a:t>
          </a:r>
          <a:r>
            <a:rPr lang="en-US" sz="1400" b="1"/>
            <a:t>edian</a:t>
          </a:r>
          <a:r>
            <a:rPr lang="en-US" sz="1400" b="1" baseline="0"/>
            <a:t> = 36%</a:t>
          </a:r>
          <a:endParaRPr lang="en-US" sz="1400" b="1"/>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25853</xdr:colOff>
      <xdr:row>0</xdr:row>
      <xdr:rowOff>12245</xdr:rowOff>
    </xdr:from>
    <xdr:to>
      <xdr:col>10</xdr:col>
      <xdr:colOff>359228</xdr:colOff>
      <xdr:row>31</xdr:row>
      <xdr:rowOff>1359</xdr:rowOff>
    </xdr:to>
    <xdr:graphicFrame macro="">
      <xdr:nvGraphicFramePr>
        <xdr:cNvPr id="2" name="Chart 1">
          <a:extLst>
            <a:ext uri="{FF2B5EF4-FFF2-40B4-BE49-F238E27FC236}">
              <a16:creationId xmlns:a16="http://schemas.microsoft.com/office/drawing/2014/main" id="{5BF49401-A198-49DB-A474-43411342FF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357867</xdr:colOff>
      <xdr:row>29</xdr:row>
      <xdr:rowOff>2722</xdr:rowOff>
    </xdr:from>
    <xdr:to>
      <xdr:col>10</xdr:col>
      <xdr:colOff>364672</xdr:colOff>
      <xdr:row>30</xdr:row>
      <xdr:rowOff>166947</xdr:rowOff>
    </xdr:to>
    <xdr:sp macro="" textlink="">
      <xdr:nvSpPr>
        <xdr:cNvPr id="3" name="TextBox 1">
          <a:extLst>
            <a:ext uri="{FF2B5EF4-FFF2-40B4-BE49-F238E27FC236}">
              <a16:creationId xmlns:a16="http://schemas.microsoft.com/office/drawing/2014/main" id="{130FD9CA-88BA-4DEC-8106-5F503E63BB22}"/>
            </a:ext>
          </a:extLst>
        </xdr:cNvPr>
        <xdr:cNvSpPr txBox="1"/>
      </xdr:nvSpPr>
      <xdr:spPr>
        <a:xfrm>
          <a:off x="7349217" y="5803447"/>
          <a:ext cx="1340305" cy="3642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600" b="1"/>
            <a:t>Total:</a:t>
          </a:r>
          <a:r>
            <a:rPr lang="en-US" sz="1600" b="1" baseline="0"/>
            <a:t> 55,000</a:t>
          </a:r>
          <a:endParaRPr lang="en-US" sz="1600" b="1"/>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a:extLst>
            <a:ext uri="{FF2B5EF4-FFF2-40B4-BE49-F238E27FC236}">
              <a16:creationId xmlns:a16="http://schemas.microsoft.com/office/drawing/2014/main" id="{21511C44-FF2A-4C31-B983-11C6DD168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xdr:colOff>
      <xdr:row>29</xdr:row>
      <xdr:rowOff>123825</xdr:rowOff>
    </xdr:from>
    <xdr:to>
      <xdr:col>9</xdr:col>
      <xdr:colOff>614362</xdr:colOff>
      <xdr:row>31</xdr:row>
      <xdr:rowOff>161925</xdr:rowOff>
    </xdr:to>
    <xdr:sp macro="" textlink="">
      <xdr:nvSpPr>
        <xdr:cNvPr id="3" name="TextBox 2">
          <a:extLst>
            <a:ext uri="{FF2B5EF4-FFF2-40B4-BE49-F238E27FC236}">
              <a16:creationId xmlns:a16="http://schemas.microsoft.com/office/drawing/2014/main" id="{69A0BDCE-1B44-4DEE-8824-B3E65A723AC7}"/>
            </a:ext>
          </a:extLst>
        </xdr:cNvPr>
        <xdr:cNvSpPr txBox="1"/>
      </xdr:nvSpPr>
      <xdr:spPr>
        <a:xfrm>
          <a:off x="4886325" y="5924550"/>
          <a:ext cx="1881187"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16,000</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19050</xdr:rowOff>
    </xdr:from>
    <xdr:to>
      <xdr:col>11</xdr:col>
      <xdr:colOff>581025</xdr:colOff>
      <xdr:row>28</xdr:row>
      <xdr:rowOff>161925</xdr:rowOff>
    </xdr:to>
    <xdr:graphicFrame macro="">
      <xdr:nvGraphicFramePr>
        <xdr:cNvPr id="2" name="Chart 1">
          <a:extLst>
            <a:ext uri="{FF2B5EF4-FFF2-40B4-BE49-F238E27FC236}">
              <a16:creationId xmlns:a16="http://schemas.microsoft.com/office/drawing/2014/main" id="{350DE3B8-145B-4AEE-B044-D03A54D2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a:extLst>
            <a:ext uri="{FF2B5EF4-FFF2-40B4-BE49-F238E27FC236}">
              <a16:creationId xmlns:a16="http://schemas.microsoft.com/office/drawing/2014/main" id="{AE05B86F-23F1-41E3-8B00-6DC5B5AD2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28</xdr:row>
      <xdr:rowOff>0</xdr:rowOff>
    </xdr:to>
    <xdr:graphicFrame macro="">
      <xdr:nvGraphicFramePr>
        <xdr:cNvPr id="14" name="Chart 13">
          <a:extLst>
            <a:ext uri="{FF2B5EF4-FFF2-40B4-BE49-F238E27FC236}">
              <a16:creationId xmlns:a16="http://schemas.microsoft.com/office/drawing/2014/main" id="{00000000-0008-0000-2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5986</xdr:colOff>
      <xdr:row>28</xdr:row>
      <xdr:rowOff>1</xdr:rowOff>
    </xdr:to>
    <xdr:graphicFrame macro="">
      <xdr:nvGraphicFramePr>
        <xdr:cNvPr id="9" name="Chart 8">
          <a:extLst>
            <a:ext uri="{FF2B5EF4-FFF2-40B4-BE49-F238E27FC236}">
              <a16:creationId xmlns:a16="http://schemas.microsoft.com/office/drawing/2014/main" id="{00000000-0008-0000-2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28</xdr:row>
      <xdr:rowOff>0</xdr:rowOff>
    </xdr:to>
    <xdr:graphicFrame macro="">
      <xdr:nvGraphicFramePr>
        <xdr:cNvPr id="6" name="Chart 5">
          <a:extLst>
            <a:ext uri="{FF2B5EF4-FFF2-40B4-BE49-F238E27FC236}">
              <a16:creationId xmlns:a16="http://schemas.microsoft.com/office/drawing/2014/main" id="{00000000-0008-0000-2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32658</xdr:colOff>
      <xdr:row>0</xdr:row>
      <xdr:rowOff>0</xdr:rowOff>
    </xdr:from>
    <xdr:to>
      <xdr:col>11</xdr:col>
      <xdr:colOff>40822</xdr:colOff>
      <xdr:row>31</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19049</xdr:rowOff>
    </xdr:from>
    <xdr:to>
      <xdr:col>10</xdr:col>
      <xdr:colOff>466725</xdr:colOff>
      <xdr:row>23</xdr:row>
      <xdr:rowOff>190499</xdr:rowOff>
    </xdr:to>
    <xdr:graphicFrame macro="">
      <xdr:nvGraphicFramePr>
        <xdr:cNvPr id="2" name="Chart 1">
          <a:extLst>
            <a:ext uri="{FF2B5EF4-FFF2-40B4-BE49-F238E27FC236}">
              <a16:creationId xmlns:a16="http://schemas.microsoft.com/office/drawing/2014/main" id="{7A862935-70F6-4443-80C5-5E003BD16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297655</xdr:colOff>
      <xdr:row>33</xdr:row>
      <xdr:rowOff>166688</xdr:rowOff>
    </xdr:to>
    <xdr:graphicFrame macro="">
      <xdr:nvGraphicFramePr>
        <xdr:cNvPr id="2" name="Chart 1">
          <a:extLst>
            <a:ext uri="{FF2B5EF4-FFF2-40B4-BE49-F238E27FC236}">
              <a16:creationId xmlns:a16="http://schemas.microsoft.com/office/drawing/2014/main" id="{B4C36E53-B225-4F89-B6C4-92712499C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2" name="Chart 1">
          <a:extLst>
            <a:ext uri="{FF2B5EF4-FFF2-40B4-BE49-F238E27FC236}">
              <a16:creationId xmlns:a16="http://schemas.microsoft.com/office/drawing/2014/main" id="{CDC6E15D-363D-4F51-B738-7BAD06A80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0.77497</cdr:x>
      <cdr:y>0.20272</cdr:y>
    </cdr:from>
    <cdr:to>
      <cdr:x>0.93535</cdr:x>
      <cdr:y>0.43714</cdr:y>
    </cdr:to>
    <cdr:sp macro="" textlink="">
      <cdr:nvSpPr>
        <cdr:cNvPr id="2" name="TextBox 1"/>
        <cdr:cNvSpPr txBox="1"/>
      </cdr:nvSpPr>
      <cdr:spPr>
        <a:xfrm xmlns:a="http://schemas.openxmlformats.org/drawingml/2006/main">
          <a:off x="7221655" y="1126363"/>
          <a:ext cx="1494521" cy="1302512"/>
        </a:xfrm>
        <a:prstGeom xmlns:a="http://schemas.openxmlformats.org/drawingml/2006/main" prst="flowChartAlternateProcess">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rPr>
            <a:t>240,000 HIV infections averted by PMTCT programmes in West and Central</a:t>
          </a:r>
          <a:r>
            <a:rPr lang="en-US" sz="1100" b="1" baseline="0">
              <a:solidFill>
                <a:sysClr val="windowText" lastClr="000000"/>
              </a:solidFill>
            </a:rPr>
            <a:t> Africa</a:t>
          </a:r>
          <a:endParaRPr lang="en-US" sz="1100" b="1">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28</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halifa/Documents/Stats%20Update/2017/Global/StatsUpdate2017_Global_S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ections_Projections"/>
      <sheetName val="1. 90-90-90_Reg"/>
      <sheetName val="2. Child Summary"/>
      <sheetName val="3. PMTCT_Covg_Reg"/>
      <sheetName val="3.3 PMTCT_Covg_Africa"/>
      <sheetName val="3.4 PMTCT_Covg_Country"/>
      <sheetName val="6. New Infects_trend"/>
      <sheetName val="8. PMTCT_Averted"/>
      <sheetName val="9. PMTCT-MTCT Rates"/>
      <sheetName val="13. HIV Pop_0-14_Reg"/>
      <sheetName val="14. HIV Pop_Age Distribution"/>
      <sheetName val="15. Infects_Deaths_0-14_Country"/>
      <sheetName val="21. PedART_Covg_Reg"/>
      <sheetName val="21.2 PedART_Covg_Africa"/>
      <sheetName val="24. PMTCT_EID_All Regions"/>
      <sheetName val="27. Summary Table_Ados"/>
      <sheetName val="30. HIV Pop_10-19_All Regions"/>
      <sheetName val="31.New Infections_15-19_AllRegs"/>
      <sheetName val="35. Infection trend_by sex"/>
      <sheetName val="36. Allin Demog Projections"/>
      <sheetName val="37. Infections_distribution"/>
      <sheetName val="35.2 Death trend_by sex"/>
      <sheetName val="38. Death trend_by age"/>
      <sheetName val="41. AIDS Death_10-19_Reg"/>
      <sheetName val="42. Adolescent ART coverage"/>
      <sheetName val="43. Orphans_All Regions"/>
      <sheetName val="44. surveyData_regions"/>
      <sheetName val="45. surveyData_S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5">
          <cell r="A35" t="str">
            <v>h- AIDS deaths by age 10-14; Male</v>
          </cell>
          <cell r="B35">
            <v>5248.1640100000004</v>
          </cell>
          <cell r="C35">
            <v>6434.0826200000001</v>
          </cell>
          <cell r="D35">
            <v>7683.4898899999998</v>
          </cell>
          <cell r="E35">
            <v>9031.4861000000001</v>
          </cell>
          <cell r="F35">
            <v>10471.05111</v>
          </cell>
          <cell r="G35">
            <v>11892.758330000001</v>
          </cell>
          <cell r="H35">
            <v>13341.27781</v>
          </cell>
          <cell r="I35">
            <v>14662.41516</v>
          </cell>
          <cell r="J35">
            <v>15526.879639999999</v>
          </cell>
          <cell r="K35">
            <v>16186.9061</v>
          </cell>
          <cell r="L35">
            <v>16459.09707</v>
          </cell>
          <cell r="M35">
            <v>16171.353279999999</v>
          </cell>
          <cell r="N35">
            <v>15567.743899999999</v>
          </cell>
          <cell r="O35">
            <v>15222.574919999999</v>
          </cell>
          <cell r="P35">
            <v>14725.287399999999</v>
          </cell>
          <cell r="Q35">
            <v>14028.436589999999</v>
          </cell>
          <cell r="R35">
            <v>13729.43909</v>
          </cell>
        </row>
        <row r="36">
          <cell r="A36" t="str">
            <v>h- AIDS deaths by age 15-19; Female</v>
          </cell>
          <cell r="B36">
            <v>8750.3509599999998</v>
          </cell>
          <cell r="C36">
            <v>9242.8390799999997</v>
          </cell>
          <cell r="D36">
            <v>9780.9422300000006</v>
          </cell>
          <cell r="E36">
            <v>10421.748869999999</v>
          </cell>
          <cell r="F36">
            <v>11159.91432</v>
          </cell>
          <cell r="G36">
            <v>11722.23797</v>
          </cell>
          <cell r="H36">
            <v>12256.21441</v>
          </cell>
          <cell r="I36">
            <v>12785.662710000001</v>
          </cell>
          <cell r="J36">
            <v>13048.643110000001</v>
          </cell>
          <cell r="K36">
            <v>13216.975479999999</v>
          </cell>
          <cell r="L36">
            <v>13416.14127</v>
          </cell>
          <cell r="M36">
            <v>13681.053239999999</v>
          </cell>
          <cell r="N36">
            <v>13781.918439999999</v>
          </cell>
          <cell r="O36">
            <v>13361.20837</v>
          </cell>
          <cell r="P36">
            <v>13121.58944</v>
          </cell>
          <cell r="Q36">
            <v>13124.85082</v>
          </cell>
          <cell r="R36">
            <v>13029.211950000001</v>
          </cell>
        </row>
      </sheetData>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0.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A1:Y33"/>
  <sheetViews>
    <sheetView showGridLines="0" showRowColHeaders="0" tabSelected="1" zoomScaleNormal="100" workbookViewId="0">
      <selection activeCell="O8" sqref="O8"/>
    </sheetView>
  </sheetViews>
  <sheetFormatPr defaultRowHeight="15.75"/>
  <sheetData>
    <row r="1" spans="1:25" ht="15.6" customHeight="1">
      <c r="A1" s="433" t="s">
        <v>386</v>
      </c>
      <c r="B1" s="433"/>
      <c r="C1" s="433"/>
      <c r="D1" s="433"/>
      <c r="E1" s="433"/>
      <c r="F1" s="433"/>
      <c r="G1" s="433"/>
      <c r="H1" s="433"/>
      <c r="I1" s="433"/>
      <c r="J1" s="433"/>
      <c r="K1" s="433"/>
      <c r="L1" s="433"/>
      <c r="M1" s="433"/>
    </row>
    <row r="2" spans="1:25">
      <c r="A2" s="433"/>
      <c r="B2" s="433"/>
      <c r="C2" s="433"/>
      <c r="D2" s="433"/>
      <c r="E2" s="433"/>
      <c r="F2" s="433"/>
      <c r="G2" s="433"/>
      <c r="H2" s="433"/>
      <c r="I2" s="433"/>
      <c r="J2" s="433"/>
      <c r="K2" s="433"/>
      <c r="L2" s="433"/>
      <c r="M2" s="433"/>
    </row>
    <row r="3" spans="1:25">
      <c r="A3" s="433"/>
      <c r="B3" s="433"/>
      <c r="C3" s="433"/>
      <c r="D3" s="433"/>
      <c r="E3" s="433"/>
      <c r="F3" s="433"/>
      <c r="G3" s="433"/>
      <c r="H3" s="433"/>
      <c r="I3" s="433"/>
      <c r="J3" s="433"/>
      <c r="K3" s="433"/>
      <c r="L3" s="433"/>
      <c r="M3" s="433"/>
    </row>
    <row r="4" spans="1:25">
      <c r="A4" s="433"/>
      <c r="B4" s="433"/>
      <c r="C4" s="433"/>
      <c r="D4" s="433"/>
      <c r="E4" s="433"/>
      <c r="F4" s="433"/>
      <c r="G4" s="433"/>
      <c r="H4" s="433"/>
      <c r="I4" s="433"/>
      <c r="J4" s="433"/>
      <c r="K4" s="433"/>
      <c r="L4" s="433"/>
      <c r="M4" s="433"/>
    </row>
    <row r="5" spans="1:25">
      <c r="A5" s="433"/>
      <c r="B5" s="433"/>
      <c r="C5" s="433"/>
      <c r="D5" s="433"/>
      <c r="E5" s="433"/>
      <c r="F5" s="433"/>
      <c r="G5" s="433"/>
      <c r="H5" s="433"/>
      <c r="I5" s="433"/>
      <c r="J5" s="433"/>
      <c r="K5" s="433"/>
      <c r="L5" s="433"/>
      <c r="M5" s="433"/>
    </row>
    <row r="6" spans="1:25">
      <c r="A6" s="433"/>
      <c r="B6" s="433"/>
      <c r="C6" s="433"/>
      <c r="D6" s="433"/>
      <c r="E6" s="433"/>
      <c r="F6" s="433"/>
      <c r="G6" s="433"/>
      <c r="H6" s="433"/>
      <c r="I6" s="433"/>
      <c r="J6" s="433"/>
      <c r="K6" s="433"/>
      <c r="L6" s="433"/>
      <c r="M6" s="433"/>
    </row>
    <row r="7" spans="1:25">
      <c r="A7" s="433"/>
      <c r="B7" s="433"/>
      <c r="C7" s="433"/>
      <c r="D7" s="433"/>
      <c r="E7" s="433"/>
      <c r="F7" s="433"/>
      <c r="G7" s="433"/>
      <c r="H7" s="433"/>
      <c r="I7" s="433"/>
      <c r="J7" s="433"/>
      <c r="K7" s="433"/>
      <c r="L7" s="433"/>
      <c r="M7" s="433"/>
    </row>
    <row r="8" spans="1:25">
      <c r="A8" s="433"/>
      <c r="B8" s="433"/>
      <c r="C8" s="433"/>
      <c r="D8" s="433"/>
      <c r="E8" s="433"/>
      <c r="F8" s="433"/>
      <c r="G8" s="433"/>
      <c r="H8" s="433"/>
      <c r="I8" s="433"/>
      <c r="J8" s="433"/>
      <c r="K8" s="433"/>
      <c r="L8" s="433"/>
      <c r="M8" s="433"/>
    </row>
    <row r="9" spans="1:25">
      <c r="A9" s="433"/>
      <c r="B9" s="433"/>
      <c r="C9" s="433"/>
      <c r="D9" s="433"/>
      <c r="E9" s="433"/>
      <c r="F9" s="433"/>
      <c r="G9" s="433"/>
      <c r="H9" s="433"/>
      <c r="I9" s="433"/>
      <c r="J9" s="433"/>
      <c r="K9" s="433"/>
      <c r="L9" s="433"/>
      <c r="M9" s="433"/>
    </row>
    <row r="10" spans="1:25">
      <c r="A10" s="433"/>
      <c r="B10" s="433"/>
      <c r="C10" s="433"/>
      <c r="D10" s="433"/>
      <c r="E10" s="433"/>
      <c r="F10" s="433"/>
      <c r="G10" s="433"/>
      <c r="H10" s="433"/>
      <c r="I10" s="433"/>
      <c r="J10" s="433"/>
      <c r="K10" s="433"/>
      <c r="L10" s="433"/>
      <c r="M10" s="433"/>
    </row>
    <row r="11" spans="1:25">
      <c r="A11" s="433"/>
      <c r="B11" s="433"/>
      <c r="C11" s="433"/>
      <c r="D11" s="433"/>
      <c r="E11" s="433"/>
      <c r="F11" s="433"/>
      <c r="G11" s="433"/>
      <c r="H11" s="433"/>
      <c r="I11" s="433"/>
      <c r="J11" s="433"/>
      <c r="K11" s="433"/>
      <c r="L11" s="433"/>
      <c r="M11" s="433"/>
    </row>
    <row r="12" spans="1:25">
      <c r="A12" s="433"/>
      <c r="B12" s="433"/>
      <c r="C12" s="433"/>
      <c r="D12" s="433"/>
      <c r="E12" s="433"/>
      <c r="F12" s="433"/>
      <c r="G12" s="433"/>
      <c r="H12" s="433"/>
      <c r="I12" s="433"/>
      <c r="J12" s="433"/>
      <c r="K12" s="433"/>
      <c r="L12" s="433"/>
      <c r="M12" s="433"/>
      <c r="N12" s="383"/>
      <c r="O12" s="383"/>
      <c r="P12" s="383"/>
      <c r="Q12" s="383"/>
      <c r="R12" s="383"/>
      <c r="S12" s="383"/>
      <c r="T12" s="383"/>
      <c r="U12" s="383"/>
      <c r="V12" s="383"/>
      <c r="W12" s="383"/>
      <c r="X12" s="383"/>
      <c r="Y12" s="383"/>
    </row>
    <row r="13" spans="1:25">
      <c r="A13" s="433"/>
      <c r="B13" s="433"/>
      <c r="C13" s="433"/>
      <c r="D13" s="433"/>
      <c r="E13" s="433"/>
      <c r="F13" s="433"/>
      <c r="G13" s="433"/>
      <c r="H13" s="433"/>
      <c r="I13" s="433"/>
      <c r="J13" s="433"/>
      <c r="K13" s="433"/>
      <c r="L13" s="433"/>
      <c r="M13" s="433"/>
    </row>
    <row r="14" spans="1:25">
      <c r="A14" s="433"/>
      <c r="B14" s="433"/>
      <c r="C14" s="433"/>
      <c r="D14" s="433"/>
      <c r="E14" s="433"/>
      <c r="F14" s="433"/>
      <c r="G14" s="433"/>
      <c r="H14" s="433"/>
      <c r="I14" s="433"/>
      <c r="J14" s="433"/>
      <c r="K14" s="433"/>
      <c r="L14" s="433"/>
      <c r="M14" s="433"/>
    </row>
    <row r="15" spans="1:25">
      <c r="A15" s="433"/>
      <c r="B15" s="433"/>
      <c r="C15" s="433"/>
      <c r="D15" s="433"/>
      <c r="E15" s="433"/>
      <c r="F15" s="433"/>
      <c r="G15" s="433"/>
      <c r="H15" s="433"/>
      <c r="I15" s="433"/>
      <c r="J15" s="433"/>
      <c r="K15" s="433"/>
      <c r="L15" s="433"/>
      <c r="M15" s="433"/>
    </row>
    <row r="16" spans="1:25">
      <c r="A16" s="433"/>
      <c r="B16" s="433"/>
      <c r="C16" s="433"/>
      <c r="D16" s="433"/>
      <c r="E16" s="433"/>
      <c r="F16" s="433"/>
      <c r="G16" s="433"/>
      <c r="H16" s="433"/>
      <c r="I16" s="433"/>
      <c r="J16" s="433"/>
      <c r="K16" s="433"/>
      <c r="L16" s="433"/>
      <c r="M16" s="433"/>
    </row>
    <row r="17" spans="1:13">
      <c r="A17" s="433"/>
      <c r="B17" s="433"/>
      <c r="C17" s="433"/>
      <c r="D17" s="433"/>
      <c r="E17" s="433"/>
      <c r="F17" s="433"/>
      <c r="G17" s="433"/>
      <c r="H17" s="433"/>
      <c r="I17" s="433"/>
      <c r="J17" s="433"/>
      <c r="K17" s="433"/>
      <c r="L17" s="433"/>
      <c r="M17" s="433"/>
    </row>
    <row r="18" spans="1:13">
      <c r="A18" s="433"/>
      <c r="B18" s="433"/>
      <c r="C18" s="433"/>
      <c r="D18" s="433"/>
      <c r="E18" s="433"/>
      <c r="F18" s="433"/>
      <c r="G18" s="433"/>
      <c r="H18" s="433"/>
      <c r="I18" s="433"/>
      <c r="J18" s="433"/>
      <c r="K18" s="433"/>
      <c r="L18" s="433"/>
      <c r="M18" s="433"/>
    </row>
    <row r="19" spans="1:13">
      <c r="A19" s="433"/>
      <c r="B19" s="433"/>
      <c r="C19" s="433"/>
      <c r="D19" s="433"/>
      <c r="E19" s="433"/>
      <c r="F19" s="433"/>
      <c r="G19" s="433"/>
      <c r="H19" s="433"/>
      <c r="I19" s="433"/>
      <c r="J19" s="433"/>
      <c r="K19" s="433"/>
      <c r="L19" s="433"/>
      <c r="M19" s="433"/>
    </row>
    <row r="20" spans="1:13">
      <c r="A20" s="433"/>
      <c r="B20" s="433"/>
      <c r="C20" s="433"/>
      <c r="D20" s="433"/>
      <c r="E20" s="433"/>
      <c r="F20" s="433"/>
      <c r="G20" s="433"/>
      <c r="H20" s="433"/>
      <c r="I20" s="433"/>
      <c r="J20" s="433"/>
      <c r="K20" s="433"/>
      <c r="L20" s="433"/>
      <c r="M20" s="433"/>
    </row>
    <row r="21" spans="1:13">
      <c r="A21" s="433"/>
      <c r="B21" s="433"/>
      <c r="C21" s="433"/>
      <c r="D21" s="433"/>
      <c r="E21" s="433"/>
      <c r="F21" s="433"/>
      <c r="G21" s="433"/>
      <c r="H21" s="433"/>
      <c r="I21" s="433"/>
      <c r="J21" s="433"/>
      <c r="K21" s="433"/>
      <c r="L21" s="433"/>
      <c r="M21" s="433"/>
    </row>
    <row r="22" spans="1:13">
      <c r="A22" s="433"/>
      <c r="B22" s="433"/>
      <c r="C22" s="433"/>
      <c r="D22" s="433"/>
      <c r="E22" s="433"/>
      <c r="F22" s="433"/>
      <c r="G22" s="433"/>
      <c r="H22" s="433"/>
      <c r="I22" s="433"/>
      <c r="J22" s="433"/>
      <c r="K22" s="433"/>
      <c r="L22" s="433"/>
      <c r="M22" s="433"/>
    </row>
    <row r="23" spans="1:13">
      <c r="A23" s="433"/>
      <c r="B23" s="433"/>
      <c r="C23" s="433"/>
      <c r="D23" s="433"/>
      <c r="E23" s="433"/>
      <c r="F23" s="433"/>
      <c r="G23" s="433"/>
      <c r="H23" s="433"/>
      <c r="I23" s="433"/>
      <c r="J23" s="433"/>
      <c r="K23" s="433"/>
      <c r="L23" s="433"/>
      <c r="M23" s="433"/>
    </row>
    <row r="24" spans="1:13">
      <c r="A24" s="433"/>
      <c r="B24" s="433"/>
      <c r="C24" s="433"/>
      <c r="D24" s="433"/>
      <c r="E24" s="433"/>
      <c r="F24" s="433"/>
      <c r="G24" s="433"/>
      <c r="H24" s="433"/>
      <c r="I24" s="433"/>
      <c r="J24" s="433"/>
      <c r="K24" s="433"/>
      <c r="L24" s="433"/>
      <c r="M24" s="433"/>
    </row>
    <row r="25" spans="1:13">
      <c r="A25" s="433"/>
      <c r="B25" s="433"/>
      <c r="C25" s="433"/>
      <c r="D25" s="433"/>
      <c r="E25" s="433"/>
      <c r="F25" s="433"/>
      <c r="G25" s="433"/>
      <c r="H25" s="433"/>
      <c r="I25" s="433"/>
      <c r="J25" s="433"/>
      <c r="K25" s="433"/>
      <c r="L25" s="433"/>
      <c r="M25" s="433"/>
    </row>
    <row r="26" spans="1:13">
      <c r="A26" s="433"/>
      <c r="B26" s="433"/>
      <c r="C26" s="433"/>
      <c r="D26" s="433"/>
      <c r="E26" s="433"/>
      <c r="F26" s="433"/>
      <c r="G26" s="433"/>
      <c r="H26" s="433"/>
      <c r="I26" s="433"/>
      <c r="J26" s="433"/>
      <c r="K26" s="433"/>
      <c r="L26" s="433"/>
      <c r="M26" s="433"/>
    </row>
    <row r="27" spans="1:13">
      <c r="A27" s="433"/>
      <c r="B27" s="433"/>
      <c r="C27" s="433"/>
      <c r="D27" s="433"/>
      <c r="E27" s="433"/>
      <c r="F27" s="433"/>
      <c r="G27" s="433"/>
      <c r="H27" s="433"/>
      <c r="I27" s="433"/>
      <c r="J27" s="433"/>
      <c r="K27" s="433"/>
      <c r="L27" s="433"/>
      <c r="M27" s="433"/>
    </row>
    <row r="28" spans="1:13">
      <c r="A28" s="433"/>
      <c r="B28" s="433"/>
      <c r="C28" s="433"/>
      <c r="D28" s="433"/>
      <c r="E28" s="433"/>
      <c r="F28" s="433"/>
      <c r="G28" s="433"/>
      <c r="H28" s="433"/>
      <c r="I28" s="433"/>
      <c r="J28" s="433"/>
      <c r="K28" s="433"/>
      <c r="L28" s="433"/>
      <c r="M28" s="433"/>
    </row>
    <row r="29" spans="1:13">
      <c r="A29" s="433"/>
      <c r="B29" s="433"/>
      <c r="C29" s="433"/>
      <c r="D29" s="433"/>
      <c r="E29" s="433"/>
      <c r="F29" s="433"/>
      <c r="G29" s="433"/>
      <c r="H29" s="433"/>
      <c r="I29" s="433"/>
      <c r="J29" s="433"/>
      <c r="K29" s="433"/>
      <c r="L29" s="433"/>
      <c r="M29" s="433"/>
    </row>
    <row r="30" spans="1:13">
      <c r="A30" s="433"/>
      <c r="B30" s="433"/>
      <c r="C30" s="433"/>
      <c r="D30" s="433"/>
      <c r="E30" s="433"/>
      <c r="F30" s="433"/>
      <c r="G30" s="433"/>
      <c r="H30" s="433"/>
      <c r="I30" s="433"/>
      <c r="J30" s="433"/>
      <c r="K30" s="433"/>
      <c r="L30" s="433"/>
      <c r="M30" s="433"/>
    </row>
    <row r="31" spans="1:13">
      <c r="A31" s="433"/>
      <c r="B31" s="433"/>
      <c r="C31" s="433"/>
      <c r="D31" s="433"/>
      <c r="E31" s="433"/>
      <c r="F31" s="433"/>
      <c r="G31" s="433"/>
      <c r="H31" s="433"/>
      <c r="I31" s="433"/>
      <c r="J31" s="433"/>
      <c r="K31" s="433"/>
      <c r="L31" s="433"/>
      <c r="M31" s="433"/>
    </row>
    <row r="32" spans="1:13">
      <c r="A32" s="433"/>
      <c r="B32" s="433"/>
      <c r="C32" s="433"/>
      <c r="D32" s="433"/>
      <c r="E32" s="433"/>
      <c r="F32" s="433"/>
      <c r="G32" s="433"/>
      <c r="H32" s="433"/>
      <c r="I32" s="433"/>
      <c r="J32" s="433"/>
      <c r="K32" s="433"/>
      <c r="L32" s="433"/>
      <c r="M32" s="433"/>
    </row>
    <row r="33" spans="1:13">
      <c r="A33" s="433"/>
      <c r="B33" s="433"/>
      <c r="C33" s="433"/>
      <c r="D33" s="433"/>
      <c r="E33" s="433"/>
      <c r="F33" s="433"/>
      <c r="G33" s="433"/>
      <c r="H33" s="433"/>
      <c r="I33" s="433"/>
      <c r="J33" s="433"/>
      <c r="K33" s="433"/>
      <c r="L33" s="433"/>
      <c r="M33" s="433"/>
    </row>
  </sheetData>
  <sheetProtection algorithmName="SHA-512" hashValue="6KCT5ONeQH7CHqHST4l8Kc9VG16suZs3o25SMCAJRzz8EK8Ptvs6TacYhboyBj2WAi6lQvRVKi2MKy2fyZmNaw==" saltValue="PJpIKf/vXi2p2EhNvbPG6A==" spinCount="100000" sheet="1"/>
  <mergeCells count="1">
    <mergeCell ref="A1:M33"/>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1"/>
  <sheetViews>
    <sheetView showGridLines="0" zoomScale="80" zoomScaleNormal="80" workbookViewId="0">
      <selection activeCell="C71" sqref="C71"/>
    </sheetView>
  </sheetViews>
  <sheetFormatPr defaultColWidth="8.75" defaultRowHeight="15.75"/>
  <cols>
    <col min="1" max="2" width="8.75" style="48"/>
    <col min="3" max="3" width="11.5" style="48" bestFit="1" customWidth="1"/>
    <col min="4" max="4" width="11.25" style="48" bestFit="1" customWidth="1"/>
    <col min="5" max="12" width="8.75" style="48"/>
    <col min="13" max="13" width="6" style="48" customWidth="1"/>
    <col min="14" max="16384" width="8.75" style="48"/>
  </cols>
  <sheetData>
    <row r="1" spans="1:19" ht="15.75" customHeight="1">
      <c r="A1" s="55"/>
      <c r="N1" s="442" t="s">
        <v>419</v>
      </c>
      <c r="O1" s="442"/>
      <c r="P1" s="442"/>
      <c r="Q1" s="442"/>
      <c r="R1" s="54"/>
      <c r="S1" s="54"/>
    </row>
    <row r="2" spans="1:19" ht="15.75" customHeight="1">
      <c r="N2" s="442"/>
      <c r="O2" s="442"/>
      <c r="P2" s="442"/>
      <c r="Q2" s="442"/>
      <c r="R2" s="54"/>
      <c r="S2" s="54"/>
    </row>
    <row r="3" spans="1:19" ht="15.75" customHeight="1">
      <c r="E3" s="52"/>
      <c r="N3" s="442"/>
      <c r="O3" s="442"/>
      <c r="P3" s="442"/>
      <c r="Q3" s="442"/>
      <c r="R3" s="54"/>
      <c r="S3" s="54"/>
    </row>
    <row r="4" spans="1:19" ht="15.75" customHeight="1">
      <c r="N4" s="442"/>
      <c r="O4" s="442"/>
      <c r="P4" s="442"/>
      <c r="Q4" s="442"/>
      <c r="R4" s="54"/>
      <c r="S4" s="54"/>
    </row>
    <row r="5" spans="1:19" ht="15.75" customHeight="1">
      <c r="N5" s="442"/>
      <c r="O5" s="442"/>
      <c r="P5" s="442"/>
      <c r="Q5" s="442"/>
      <c r="R5" s="54"/>
      <c r="S5" s="54"/>
    </row>
    <row r="6" spans="1:19" ht="15.75" customHeight="1">
      <c r="N6" s="442"/>
      <c r="O6" s="442"/>
      <c r="P6" s="442"/>
      <c r="Q6" s="442"/>
      <c r="R6" s="54"/>
      <c r="S6" s="54"/>
    </row>
    <row r="7" spans="1:19" ht="15.75" customHeight="1">
      <c r="N7" s="442"/>
      <c r="O7" s="442"/>
      <c r="P7" s="442"/>
      <c r="Q7" s="442"/>
      <c r="R7" s="54"/>
      <c r="S7" s="54"/>
    </row>
    <row r="8" spans="1:19" ht="15.75" customHeight="1">
      <c r="N8" s="442"/>
      <c r="O8" s="442"/>
      <c r="P8" s="442"/>
      <c r="Q8" s="442"/>
      <c r="R8" s="54"/>
      <c r="S8" s="54"/>
    </row>
    <row r="9" spans="1:19" ht="15.75" customHeight="1">
      <c r="N9" s="442"/>
      <c r="O9" s="442"/>
      <c r="P9" s="442"/>
      <c r="Q9" s="442"/>
      <c r="R9" s="54"/>
      <c r="S9" s="54"/>
    </row>
    <row r="10" spans="1:19" ht="15.75" customHeight="1">
      <c r="N10" s="442"/>
      <c r="O10" s="442"/>
      <c r="P10" s="442"/>
      <c r="Q10" s="442"/>
      <c r="R10" s="54"/>
      <c r="S10" s="54"/>
    </row>
    <row r="11" spans="1:19" ht="15.75" customHeight="1">
      <c r="N11" s="442"/>
      <c r="O11" s="442"/>
      <c r="P11" s="442"/>
      <c r="Q11" s="442"/>
      <c r="R11" s="54"/>
      <c r="S11" s="54"/>
    </row>
    <row r="12" spans="1:19" ht="15.75" customHeight="1">
      <c r="N12" s="442"/>
      <c r="O12" s="442"/>
      <c r="P12" s="442"/>
      <c r="Q12" s="442"/>
      <c r="R12" s="54"/>
      <c r="S12" s="54"/>
    </row>
    <row r="13" spans="1:19" ht="15.75" customHeight="1">
      <c r="N13" s="442"/>
      <c r="O13" s="442"/>
      <c r="P13" s="442"/>
      <c r="Q13" s="442"/>
      <c r="R13" s="54"/>
      <c r="S13" s="54"/>
    </row>
    <row r="14" spans="1:19" ht="18.75" customHeight="1">
      <c r="N14" s="442"/>
      <c r="O14" s="442"/>
      <c r="P14" s="442"/>
      <c r="Q14" s="442"/>
      <c r="R14" s="54"/>
      <c r="S14" s="54"/>
    </row>
    <row r="15" spans="1:19" ht="18.75" customHeight="1">
      <c r="N15" s="442"/>
      <c r="O15" s="442"/>
      <c r="P15" s="442"/>
      <c r="Q15" s="442"/>
      <c r="R15" s="54"/>
      <c r="S15" s="54"/>
    </row>
    <row r="16" spans="1:19" ht="18.75" customHeight="1">
      <c r="N16" s="442"/>
      <c r="O16" s="442"/>
      <c r="P16" s="442"/>
      <c r="Q16" s="442"/>
      <c r="R16" s="54"/>
      <c r="S16" s="54"/>
    </row>
    <row r="17" spans="1:17">
      <c r="N17" s="442"/>
      <c r="O17" s="442"/>
      <c r="P17" s="442"/>
      <c r="Q17" s="442"/>
    </row>
    <row r="18" spans="1:17">
      <c r="N18" s="442"/>
      <c r="O18" s="442"/>
      <c r="P18" s="442"/>
      <c r="Q18" s="442"/>
    </row>
    <row r="19" spans="1:17">
      <c r="N19" s="442"/>
      <c r="O19" s="442"/>
      <c r="P19" s="442"/>
      <c r="Q19" s="442"/>
    </row>
    <row r="29" spans="1:17">
      <c r="A29" s="53" t="s">
        <v>125</v>
      </c>
    </row>
    <row r="32" spans="1:17" hidden="1">
      <c r="D32"/>
      <c r="E32"/>
    </row>
    <row r="33" spans="1:13" hidden="1">
      <c r="A33" s="52" t="s">
        <v>1</v>
      </c>
      <c r="B33" s="52" t="s">
        <v>105</v>
      </c>
      <c r="C33" s="52" t="s">
        <v>104</v>
      </c>
      <c r="D33" t="s">
        <v>59</v>
      </c>
      <c r="E33" t="s">
        <v>60</v>
      </c>
      <c r="F33" s="62" t="s">
        <v>140</v>
      </c>
      <c r="G33" s="62"/>
    </row>
    <row r="34" spans="1:13" hidden="1">
      <c r="A34" s="48">
        <v>2000</v>
      </c>
      <c r="B34" s="48">
        <v>110823.43550000001</v>
      </c>
      <c r="C34">
        <v>113231.6204</v>
      </c>
      <c r="D34">
        <v>74620.938909999997</v>
      </c>
      <c r="E34">
        <v>38610.681429999997</v>
      </c>
      <c r="F34" s="62" t="s">
        <v>131</v>
      </c>
      <c r="G34" s="62" t="s">
        <v>132</v>
      </c>
    </row>
    <row r="35" spans="1:13" hidden="1">
      <c r="B35" s="48">
        <v>110336.0791</v>
      </c>
      <c r="C35">
        <v>104813.128</v>
      </c>
      <c r="D35">
        <v>69246.141919999995</v>
      </c>
      <c r="E35">
        <v>35566.986069999999</v>
      </c>
      <c r="F35" s="69">
        <f>(B50-B44)/B44</f>
        <v>-0.3207567172850142</v>
      </c>
      <c r="G35" s="69">
        <f>(C50-C44)/C44</f>
        <v>1.540427857437024E-3</v>
      </c>
    </row>
    <row r="36" spans="1:13" hidden="1">
      <c r="B36" s="48">
        <v>111293.3389</v>
      </c>
      <c r="C36">
        <v>97499.448940000002</v>
      </c>
      <c r="D36">
        <v>64697.293230000003</v>
      </c>
      <c r="E36">
        <v>32802.155720000002</v>
      </c>
      <c r="F36" s="69"/>
      <c r="G36" s="69"/>
    </row>
    <row r="37" spans="1:13" hidden="1">
      <c r="B37" s="48">
        <v>110796.408</v>
      </c>
      <c r="C37">
        <v>89038.940900000001</v>
      </c>
      <c r="D37">
        <v>59508.909220000001</v>
      </c>
      <c r="E37">
        <v>29530.031620000002</v>
      </c>
      <c r="F37" s="62" t="s">
        <v>139</v>
      </c>
      <c r="G37" s="62"/>
    </row>
    <row r="38" spans="1:13" hidden="1">
      <c r="A38" s="48">
        <v>2004</v>
      </c>
      <c r="B38" s="48">
        <v>109209.3841</v>
      </c>
      <c r="C38">
        <v>81225.395210000002</v>
      </c>
      <c r="D38">
        <v>54924.705529999999</v>
      </c>
      <c r="E38">
        <v>26300.689699999999</v>
      </c>
      <c r="F38" s="62" t="s">
        <v>131</v>
      </c>
      <c r="G38" s="62" t="s">
        <v>132</v>
      </c>
      <c r="L38" s="50"/>
      <c r="M38" s="50"/>
    </row>
    <row r="39" spans="1:13" hidden="1">
      <c r="B39" s="48">
        <v>107379.9328</v>
      </c>
      <c r="C39">
        <v>75828.000159999996</v>
      </c>
      <c r="D39">
        <v>51575.90425</v>
      </c>
      <c r="E39">
        <v>24252.095890000001</v>
      </c>
      <c r="F39" s="69">
        <f>(B50-B34)/B34</f>
        <v>-0.45820072452094307</v>
      </c>
      <c r="G39" s="69">
        <f>(C50-C34)/C34</f>
        <v>-0.45183803534087724</v>
      </c>
      <c r="L39" s="50"/>
      <c r="M39" s="50"/>
    </row>
    <row r="40" spans="1:13" hidden="1">
      <c r="B40" s="48">
        <v>103207.0923</v>
      </c>
      <c r="C40">
        <v>70366.872579999996</v>
      </c>
      <c r="D40">
        <v>48594.606370000001</v>
      </c>
      <c r="E40">
        <v>21772.26629</v>
      </c>
    </row>
    <row r="41" spans="1:13" hidden="1">
      <c r="B41" s="48">
        <v>98337.820770000006</v>
      </c>
      <c r="C41">
        <v>66817.455379999999</v>
      </c>
      <c r="D41">
        <v>46256.198559999997</v>
      </c>
      <c r="E41">
        <v>20561.25675</v>
      </c>
    </row>
    <row r="42" spans="1:13" hidden="1">
      <c r="A42" s="48">
        <v>2008</v>
      </c>
      <c r="B42" s="48">
        <v>94527.379629999996</v>
      </c>
      <c r="C42">
        <v>64493.55906</v>
      </c>
      <c r="D42">
        <v>44892.212820000001</v>
      </c>
      <c r="E42">
        <v>19601.346229999999</v>
      </c>
      <c r="H42" s="50"/>
      <c r="I42" s="50"/>
    </row>
    <row r="43" spans="1:13" hidden="1">
      <c r="B43" s="48">
        <v>91322.412330000006</v>
      </c>
      <c r="C43">
        <v>62209.820919999998</v>
      </c>
      <c r="D43">
        <v>43520.817640000001</v>
      </c>
      <c r="E43">
        <v>18689.003239999998</v>
      </c>
    </row>
    <row r="44" spans="1:13" hidden="1">
      <c r="B44" s="48">
        <v>88398.455440000005</v>
      </c>
      <c r="C44">
        <v>61973.801330000002</v>
      </c>
      <c r="D44">
        <v>43318.49411</v>
      </c>
      <c r="E44">
        <v>18655.307219999999</v>
      </c>
    </row>
    <row r="45" spans="1:13" hidden="1">
      <c r="B45" s="48">
        <v>84421.660380000001</v>
      </c>
      <c r="C45">
        <v>61740.948989999997</v>
      </c>
      <c r="D45">
        <v>43054.443079999997</v>
      </c>
      <c r="E45">
        <v>18686.505949999999</v>
      </c>
      <c r="H45" s="51"/>
      <c r="I45" s="50"/>
    </row>
    <row r="46" spans="1:13" hidden="1">
      <c r="A46" s="48">
        <v>2012</v>
      </c>
      <c r="B46" s="48">
        <v>79117.802490000002</v>
      </c>
      <c r="C46">
        <v>61828.212520000001</v>
      </c>
      <c r="D46">
        <v>42960.999609999999</v>
      </c>
      <c r="E46">
        <v>18867.213029999999</v>
      </c>
    </row>
    <row r="47" spans="1:13" hidden="1">
      <c r="B47" s="48">
        <v>71844.662700000001</v>
      </c>
      <c r="C47">
        <v>61808.766539999997</v>
      </c>
      <c r="D47">
        <v>42744.699650000002</v>
      </c>
      <c r="E47">
        <v>19064.066940000001</v>
      </c>
    </row>
    <row r="48" spans="1:13" hidden="1">
      <c r="B48" s="48">
        <v>67374.817339999994</v>
      </c>
      <c r="C48">
        <v>61841.559509999999</v>
      </c>
      <c r="D48">
        <v>42520.512549999999</v>
      </c>
      <c r="E48">
        <v>19321.046969999999</v>
      </c>
    </row>
    <row r="49" spans="1:5" hidden="1">
      <c r="B49" s="48">
        <v>64502.920440000002</v>
      </c>
      <c r="C49">
        <v>62243.007239999999</v>
      </c>
      <c r="D49">
        <v>42694.455199999997</v>
      </c>
      <c r="E49">
        <v>19548.552049999998</v>
      </c>
    </row>
    <row r="50" spans="1:5" hidden="1">
      <c r="A50" s="48">
        <v>2016</v>
      </c>
      <c r="B50" s="48">
        <v>60044.057059999999</v>
      </c>
      <c r="C50">
        <v>62069.267500000002</v>
      </c>
      <c r="D50">
        <v>42656.687180000001</v>
      </c>
      <c r="E50">
        <v>19412.580399999999</v>
      </c>
    </row>
    <row r="51" spans="1:5">
      <c r="C51" s="57"/>
      <c r="D51"/>
      <c r="E51"/>
    </row>
  </sheetData>
  <sheetProtection algorithmName="SHA-512" hashValue="wp/Wei43fsSTw+TKFL23mCy71s7xVJ1GLe1LfR7l8VPzh0tPbjqQdJQzhpU45tk1sqg9wsiLsBRwEwyw6Ezo5w==" saltValue="NIee1BqMmwXSO/06h3vLmA==" spinCount="100000" sheet="1"/>
  <mergeCells count="1">
    <mergeCell ref="N1:Q1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2:X122"/>
  <sheetViews>
    <sheetView showGridLines="0" zoomScale="70" zoomScaleNormal="70" workbookViewId="0">
      <selection activeCell="AA35" sqref="AA35"/>
    </sheetView>
  </sheetViews>
  <sheetFormatPr defaultColWidth="8.75" defaultRowHeight="15.75"/>
  <cols>
    <col min="1" max="1" width="8.75" style="21" customWidth="1"/>
    <col min="2" max="2" width="8.75" style="21"/>
    <col min="3" max="4" width="8.75" style="21" customWidth="1"/>
    <col min="5" max="5" width="8.75" style="21"/>
    <col min="6" max="6" width="8.75" style="21" customWidth="1"/>
    <col min="7" max="18" width="8.75" style="21"/>
    <col min="19" max="19" width="8.75" style="21" customWidth="1"/>
    <col min="20" max="20" width="3.25" style="21" customWidth="1"/>
    <col min="21" max="16384" width="8.75" style="21"/>
  </cols>
  <sheetData>
    <row r="2" spans="21:24" ht="15" customHeight="1">
      <c r="U2" s="444" t="s">
        <v>424</v>
      </c>
      <c r="V2" s="444"/>
      <c r="W2" s="444"/>
      <c r="X2" s="444"/>
    </row>
    <row r="3" spans="21:24" ht="15" customHeight="1">
      <c r="U3" s="444"/>
      <c r="V3" s="444"/>
      <c r="W3" s="444"/>
      <c r="X3" s="444"/>
    </row>
    <row r="4" spans="21:24" ht="15" customHeight="1">
      <c r="U4" s="444"/>
      <c r="V4" s="444"/>
      <c r="W4" s="444"/>
      <c r="X4" s="444"/>
    </row>
    <row r="5" spans="21:24" ht="15" customHeight="1">
      <c r="U5" s="444"/>
      <c r="V5" s="444"/>
      <c r="W5" s="444"/>
      <c r="X5" s="444"/>
    </row>
    <row r="6" spans="21:24" ht="15" customHeight="1">
      <c r="U6" s="444"/>
      <c r="V6" s="444"/>
      <c r="W6" s="444"/>
      <c r="X6" s="444"/>
    </row>
    <row r="7" spans="21:24" ht="15" customHeight="1">
      <c r="U7" s="444"/>
      <c r="V7" s="444"/>
      <c r="W7" s="444"/>
      <c r="X7" s="444"/>
    </row>
    <row r="8" spans="21:24" ht="15" customHeight="1">
      <c r="U8" s="444"/>
      <c r="V8" s="444"/>
      <c r="W8" s="444"/>
      <c r="X8" s="444"/>
    </row>
    <row r="9" spans="21:24" ht="15" customHeight="1">
      <c r="U9" s="444"/>
      <c r="V9" s="444"/>
      <c r="W9" s="444"/>
      <c r="X9" s="444"/>
    </row>
    <row r="10" spans="21:24" ht="15" customHeight="1">
      <c r="U10" s="444"/>
      <c r="V10" s="444"/>
      <c r="W10" s="444"/>
      <c r="X10" s="444"/>
    </row>
    <row r="11" spans="21:24" ht="15" customHeight="1">
      <c r="U11" s="444"/>
      <c r="V11" s="444"/>
      <c r="W11" s="444"/>
      <c r="X11" s="444"/>
    </row>
    <row r="12" spans="21:24" ht="15" customHeight="1">
      <c r="U12" s="444"/>
      <c r="V12" s="444"/>
      <c r="W12" s="444"/>
      <c r="X12" s="444"/>
    </row>
    <row r="13" spans="21:24" ht="15" customHeight="1">
      <c r="U13" s="444"/>
      <c r="V13" s="444"/>
      <c r="W13" s="444"/>
      <c r="X13" s="444"/>
    </row>
    <row r="14" spans="21:24" ht="15" customHeight="1">
      <c r="U14" s="444"/>
      <c r="V14" s="444"/>
      <c r="W14" s="444"/>
      <c r="X14" s="444"/>
    </row>
    <row r="15" spans="21:24" ht="15" customHeight="1">
      <c r="U15" s="444"/>
      <c r="V15" s="444"/>
      <c r="W15" s="444"/>
      <c r="X15" s="444"/>
    </row>
    <row r="16" spans="21:24">
      <c r="U16" s="444"/>
      <c r="V16" s="444"/>
      <c r="W16" s="444"/>
      <c r="X16" s="444"/>
    </row>
    <row r="17" spans="21:24">
      <c r="U17" s="444"/>
      <c r="V17" s="444"/>
      <c r="W17" s="444"/>
      <c r="X17" s="444"/>
    </row>
    <row r="18" spans="21:24">
      <c r="U18" s="444"/>
      <c r="V18" s="444"/>
      <c r="W18" s="444"/>
      <c r="X18" s="444"/>
    </row>
    <row r="19" spans="21:24">
      <c r="U19" s="444"/>
      <c r="V19" s="444"/>
      <c r="W19" s="444"/>
      <c r="X19" s="444"/>
    </row>
    <row r="20" spans="21:24">
      <c r="U20" s="444"/>
      <c r="V20" s="444"/>
      <c r="W20" s="444"/>
      <c r="X20" s="444"/>
    </row>
    <row r="34" spans="1:15">
      <c r="A34" s="48" t="s">
        <v>125</v>
      </c>
    </row>
    <row r="35" spans="1:15">
      <c r="A35" s="48" t="s">
        <v>420</v>
      </c>
    </row>
    <row r="36" spans="1:15">
      <c r="C36" s="44"/>
      <c r="D36" s="44"/>
    </row>
    <row r="37" spans="1:15">
      <c r="C37" s="44"/>
      <c r="D37" s="44"/>
    </row>
    <row r="38" spans="1:15">
      <c r="C38" s="44"/>
      <c r="D38" s="44"/>
    </row>
    <row r="39" spans="1:15" hidden="1">
      <c r="C39" s="44"/>
      <c r="D39" s="44"/>
    </row>
    <row r="40" spans="1:15" ht="15.75" hidden="1" customHeight="1">
      <c r="A40" s="21" t="s">
        <v>133</v>
      </c>
      <c r="B40" s="21">
        <v>2010</v>
      </c>
      <c r="C40" s="84">
        <v>2016</v>
      </c>
      <c r="D40" s="84" t="s">
        <v>180</v>
      </c>
      <c r="F40" s="21" t="s">
        <v>421</v>
      </c>
      <c r="G40" s="21" t="s">
        <v>422</v>
      </c>
    </row>
    <row r="41" spans="1:15" ht="15.75" hidden="1" customHeight="1">
      <c r="A41" t="s">
        <v>400</v>
      </c>
      <c r="B41">
        <v>915.39120000000003</v>
      </c>
      <c r="C41">
        <v>1058.19946</v>
      </c>
      <c r="D41" s="95">
        <v>0.15600790132131487</v>
      </c>
      <c r="E41" s="23">
        <v>-1.1560079013213149</v>
      </c>
      <c r="F41" s="33">
        <v>-0.15600790132131487</v>
      </c>
      <c r="G41" s="33">
        <v>1.1560079013213149</v>
      </c>
      <c r="H41" s="21">
        <v>16</v>
      </c>
      <c r="J41" s="28"/>
      <c r="K41" s="28"/>
      <c r="L41" s="28"/>
      <c r="M41" s="28"/>
      <c r="N41" s="28"/>
      <c r="O41" s="23"/>
    </row>
    <row r="42" spans="1:15" ht="15.75" hidden="1" customHeight="1">
      <c r="A42" t="s">
        <v>37</v>
      </c>
      <c r="B42">
        <v>1911.3849700000001</v>
      </c>
      <c r="C42">
        <v>1638.0349200000001</v>
      </c>
      <c r="D42" s="95">
        <v>-0.14301150960708872</v>
      </c>
      <c r="E42" s="23">
        <v>-0.85698849039291125</v>
      </c>
      <c r="F42" s="33">
        <v>0.14301150960708872</v>
      </c>
      <c r="G42" s="33">
        <v>0.85698849039291125</v>
      </c>
      <c r="H42" s="21">
        <v>-14</v>
      </c>
      <c r="J42" s="28"/>
      <c r="K42" s="28"/>
      <c r="L42" s="28"/>
      <c r="M42" s="28"/>
      <c r="N42" s="28"/>
      <c r="O42" s="23"/>
    </row>
    <row r="43" spans="1:15" ht="15.75" hidden="1" customHeight="1">
      <c r="A43" t="s">
        <v>41</v>
      </c>
      <c r="B43">
        <v>44257.077879999997</v>
      </c>
      <c r="C43">
        <v>36985.513469999998</v>
      </c>
      <c r="D43" s="95">
        <v>-0.16430285862334479</v>
      </c>
      <c r="E43" s="23">
        <v>-0.83569714137665518</v>
      </c>
      <c r="F43" s="33">
        <v>0.16430285862334479</v>
      </c>
      <c r="G43" s="33">
        <v>0.83569714137665518</v>
      </c>
      <c r="J43" s="28"/>
      <c r="K43" s="28"/>
      <c r="L43" s="28"/>
      <c r="M43" s="28"/>
      <c r="N43" s="28"/>
      <c r="O43" s="23"/>
    </row>
    <row r="44" spans="1:15" ht="15.75" hidden="1" customHeight="1">
      <c r="A44" t="s">
        <v>40</v>
      </c>
      <c r="B44">
        <v>640.67882999999995</v>
      </c>
      <c r="C44">
        <v>520.00936000000002</v>
      </c>
      <c r="D44" s="95">
        <v>-0.18834627328017056</v>
      </c>
      <c r="E44" s="23">
        <v>-0.81165372671982938</v>
      </c>
      <c r="F44" s="33">
        <v>0.18834627328017056</v>
      </c>
      <c r="G44" s="33">
        <v>0.81165372671982938</v>
      </c>
      <c r="J44" s="28"/>
      <c r="K44" s="28"/>
      <c r="L44" s="28"/>
      <c r="M44" s="28"/>
      <c r="N44" s="28"/>
      <c r="O44" s="23"/>
    </row>
    <row r="45" spans="1:15" ht="15.75" hidden="1" customHeight="1">
      <c r="A45" t="s">
        <v>401</v>
      </c>
      <c r="B45">
        <v>1710.9257299999999</v>
      </c>
      <c r="C45">
        <v>1341.1439</v>
      </c>
      <c r="D45" s="95">
        <v>-0.21612967969100558</v>
      </c>
      <c r="E45" s="23">
        <v>-0.78387032030899439</v>
      </c>
      <c r="F45" s="33">
        <v>0.21612967969100558</v>
      </c>
      <c r="G45" s="33">
        <v>0.78387032030899439</v>
      </c>
      <c r="J45" s="28"/>
      <c r="K45" s="28"/>
      <c r="L45" s="28"/>
      <c r="M45" s="28"/>
      <c r="N45" s="28"/>
      <c r="O45" s="23"/>
    </row>
    <row r="46" spans="1:15" ht="15.75" hidden="1" customHeight="1">
      <c r="A46" t="s">
        <v>402</v>
      </c>
      <c r="B46">
        <v>224.48569000000001</v>
      </c>
      <c r="C46">
        <v>168.19318999999999</v>
      </c>
      <c r="D46" s="95">
        <v>-0.25076208643856102</v>
      </c>
      <c r="E46" s="23">
        <v>-0.74923791356143898</v>
      </c>
      <c r="F46" s="33">
        <v>0.25076208643856102</v>
      </c>
      <c r="G46" s="33">
        <v>0.74923791356143898</v>
      </c>
      <c r="J46" s="28"/>
      <c r="K46" s="28"/>
      <c r="L46" s="28"/>
      <c r="M46" s="28"/>
      <c r="N46" s="28"/>
      <c r="O46" s="23"/>
    </row>
    <row r="47" spans="1:15" ht="15.75" hidden="1" customHeight="1">
      <c r="A47" t="s">
        <v>38</v>
      </c>
      <c r="B47">
        <v>122.53366</v>
      </c>
      <c r="C47">
        <v>77.634820000000005</v>
      </c>
      <c r="D47" s="95">
        <v>-0.36642045948843766</v>
      </c>
      <c r="E47" s="23">
        <v>-0.63357954051156229</v>
      </c>
      <c r="F47" s="33">
        <v>0.36642045948843766</v>
      </c>
      <c r="G47" s="33">
        <v>0.63357954051156229</v>
      </c>
      <c r="J47" s="28"/>
      <c r="K47" s="28"/>
      <c r="L47" s="28"/>
      <c r="M47" s="28"/>
      <c r="N47" s="28"/>
      <c r="O47" s="23"/>
    </row>
    <row r="48" spans="1:15" ht="15.75" hidden="1" customHeight="1">
      <c r="A48" t="s">
        <v>181</v>
      </c>
      <c r="B48">
        <v>5504.9267099999997</v>
      </c>
      <c r="C48">
        <v>3274.6093000000001</v>
      </c>
      <c r="D48" s="95">
        <v>-0.4051493375830974</v>
      </c>
      <c r="E48" s="23">
        <v>-0.59485066241690254</v>
      </c>
      <c r="F48" s="33">
        <v>0.4051493375830974</v>
      </c>
      <c r="G48" s="33">
        <v>0.59485066241690254</v>
      </c>
      <c r="J48" s="28"/>
      <c r="K48" s="28"/>
      <c r="L48" s="28"/>
      <c r="M48" s="28"/>
      <c r="N48" s="28"/>
      <c r="O48" s="23"/>
    </row>
    <row r="49" spans="1:20" ht="15.75" hidden="1" customHeight="1">
      <c r="A49" t="s">
        <v>30</v>
      </c>
      <c r="B49">
        <v>7060.6747299999997</v>
      </c>
      <c r="C49">
        <v>3982.3713899999998</v>
      </c>
      <c r="D49" s="95">
        <v>-0.43597863627970862</v>
      </c>
      <c r="E49" s="23">
        <v>-0.56402136372029132</v>
      </c>
      <c r="F49" s="33">
        <v>0.43597863627970862</v>
      </c>
      <c r="G49" s="33">
        <v>0.56402136372029132</v>
      </c>
      <c r="J49" s="28"/>
      <c r="K49" s="28"/>
      <c r="L49" s="28"/>
      <c r="M49" s="28"/>
      <c r="N49" s="28"/>
      <c r="O49" s="23"/>
    </row>
    <row r="50" spans="1:20" ht="15.75" hidden="1" customHeight="1">
      <c r="A50" t="s">
        <v>403</v>
      </c>
      <c r="B50">
        <v>581.49260000000004</v>
      </c>
      <c r="C50">
        <v>323.45393000000001</v>
      </c>
      <c r="D50" s="95">
        <v>-0.44375228506777215</v>
      </c>
      <c r="E50" s="23">
        <v>-0.5562477149322278</v>
      </c>
      <c r="F50" s="33">
        <v>0.44375228506777215</v>
      </c>
      <c r="G50" s="33">
        <v>0.5562477149322278</v>
      </c>
      <c r="J50" s="28"/>
      <c r="K50" s="28"/>
      <c r="L50" s="28"/>
      <c r="M50" s="28"/>
      <c r="N50" s="28"/>
      <c r="O50" s="23"/>
    </row>
    <row r="51" spans="1:20" ht="15.75" hidden="1" customHeight="1">
      <c r="A51" t="s">
        <v>36</v>
      </c>
      <c r="B51">
        <v>5608.7116400000004</v>
      </c>
      <c r="C51">
        <v>3043.35383</v>
      </c>
      <c r="D51" s="95">
        <v>-0.4573880731725406</v>
      </c>
      <c r="E51" s="23">
        <v>-0.5426119268274594</v>
      </c>
      <c r="F51" s="33">
        <v>0.4573880731725406</v>
      </c>
      <c r="G51" s="33">
        <v>0.5426119268274594</v>
      </c>
      <c r="J51" s="28"/>
      <c r="K51" s="28"/>
      <c r="L51" s="28"/>
      <c r="M51" s="28"/>
      <c r="N51" s="28"/>
      <c r="O51" s="23"/>
    </row>
    <row r="52" spans="1:20" ht="15.75" hidden="1" customHeight="1">
      <c r="A52" t="s">
        <v>42</v>
      </c>
      <c r="B52">
        <v>787.43097999999998</v>
      </c>
      <c r="C52">
        <v>411.43374999999997</v>
      </c>
      <c r="D52" s="95">
        <v>-0.47749865010391135</v>
      </c>
      <c r="E52" s="23">
        <v>-0.52250134989608865</v>
      </c>
      <c r="F52" s="33">
        <v>0.47749865010391135</v>
      </c>
      <c r="G52" s="33">
        <v>0.52250134989608865</v>
      </c>
      <c r="J52" s="28"/>
      <c r="K52" s="28"/>
      <c r="L52" s="28"/>
      <c r="M52" s="28"/>
      <c r="N52" s="28"/>
      <c r="O52" s="23"/>
    </row>
    <row r="53" spans="1:20" ht="15.75" hidden="1" customHeight="1">
      <c r="A53" t="s">
        <v>32</v>
      </c>
      <c r="B53">
        <v>1946.0702000000001</v>
      </c>
      <c r="C53">
        <v>986.40413999999998</v>
      </c>
      <c r="D53" s="95">
        <v>-0.49313023754230451</v>
      </c>
      <c r="E53" s="23">
        <v>-0.50686976245769544</v>
      </c>
      <c r="F53" s="33">
        <v>0.49313023754230451</v>
      </c>
      <c r="G53" s="33">
        <v>0.50686976245769544</v>
      </c>
      <c r="J53" s="28"/>
      <c r="K53" s="28"/>
      <c r="L53" s="28"/>
      <c r="M53" s="28"/>
      <c r="N53" s="28"/>
      <c r="O53" s="23"/>
    </row>
    <row r="54" spans="1:20" ht="15.75" hidden="1" customHeight="1">
      <c r="A54" t="s">
        <v>407</v>
      </c>
      <c r="B54">
        <v>407.47903000000002</v>
      </c>
      <c r="C54">
        <v>176.95341999999999</v>
      </c>
      <c r="D54" s="95">
        <v>-0.56573613125563793</v>
      </c>
      <c r="E54" s="23">
        <v>-0.43426386874436207</v>
      </c>
      <c r="F54" s="33">
        <v>0.56573613125563793</v>
      </c>
      <c r="G54" s="33">
        <v>0.43426386874436207</v>
      </c>
      <c r="J54" s="28"/>
      <c r="K54" s="28"/>
      <c r="L54" s="28"/>
      <c r="M54" s="28"/>
      <c r="N54" s="28"/>
      <c r="O54" s="23"/>
    </row>
    <row r="55" spans="1:20" hidden="1">
      <c r="A55" t="s">
        <v>410</v>
      </c>
      <c r="B55">
        <v>1052.81143</v>
      </c>
      <c r="C55">
        <v>432.84222999999997</v>
      </c>
      <c r="D55" s="95">
        <v>-0.58887012653348569</v>
      </c>
      <c r="E55" s="23">
        <v>-0.41112987346651431</v>
      </c>
      <c r="F55" s="33">
        <v>0.58887012653348569</v>
      </c>
      <c r="G55" s="33">
        <v>0.41112987346651431</v>
      </c>
      <c r="L55" s="28"/>
      <c r="M55" s="28"/>
      <c r="N55" s="28"/>
      <c r="O55" s="28"/>
      <c r="P55" s="28"/>
      <c r="Q55" s="34"/>
      <c r="S55" s="23"/>
      <c r="T55" s="33"/>
    </row>
    <row r="56" spans="1:20" hidden="1">
      <c r="A56" t="s">
        <v>31</v>
      </c>
      <c r="B56">
        <v>1390.7816399999999</v>
      </c>
      <c r="C56">
        <v>563.87823000000003</v>
      </c>
      <c r="D56" s="95">
        <v>-0.59456019997502985</v>
      </c>
      <c r="E56" s="23">
        <v>-0.40543980002497015</v>
      </c>
      <c r="F56" s="33">
        <v>0.59456019997502985</v>
      </c>
      <c r="G56" s="33">
        <v>0.40543980002497015</v>
      </c>
    </row>
    <row r="57" spans="1:20" hidden="1">
      <c r="A57" t="s">
        <v>406</v>
      </c>
      <c r="B57">
        <v>925.26053999999999</v>
      </c>
      <c r="C57">
        <v>374.70283999999998</v>
      </c>
      <c r="D57" s="95">
        <v>-0.59502991449305731</v>
      </c>
      <c r="E57" s="23">
        <v>-0.40497008550694269</v>
      </c>
      <c r="F57" s="33">
        <v>0.59502991449305731</v>
      </c>
      <c r="G57" s="33">
        <v>0.40497008550694269</v>
      </c>
    </row>
    <row r="58" spans="1:20" hidden="1">
      <c r="A58" t="s">
        <v>404</v>
      </c>
      <c r="B58">
        <v>1435.67272</v>
      </c>
      <c r="C58">
        <v>546.92601999999999</v>
      </c>
      <c r="D58" s="95">
        <v>-0.61904547437524615</v>
      </c>
      <c r="E58" s="23">
        <v>-0.38095452562475385</v>
      </c>
      <c r="F58" s="33">
        <v>0.61904547437524615</v>
      </c>
      <c r="G58" s="33">
        <v>0.38095452562475385</v>
      </c>
    </row>
    <row r="59" spans="1:20" hidden="1">
      <c r="A59" t="s">
        <v>33</v>
      </c>
      <c r="B59">
        <v>8183.1665499999999</v>
      </c>
      <c r="C59">
        <v>2941.5530899999999</v>
      </c>
      <c r="D59" s="95">
        <v>-0.64053608440854726</v>
      </c>
      <c r="E59" s="23">
        <v>-0.35946391559145274</v>
      </c>
      <c r="F59" s="33">
        <v>0.64053608440854726</v>
      </c>
      <c r="G59" s="33">
        <v>0.35946391559145274</v>
      </c>
    </row>
    <row r="60" spans="1:20" hidden="1">
      <c r="A60" t="s">
        <v>35</v>
      </c>
      <c r="B60">
        <v>719.35112000000004</v>
      </c>
      <c r="C60">
        <v>243.4606</v>
      </c>
      <c r="D60" s="95">
        <v>-0.66155526386057484</v>
      </c>
      <c r="E60" s="23">
        <v>-0.33844473613942516</v>
      </c>
      <c r="F60" s="33">
        <v>0.66155526386057484</v>
      </c>
      <c r="G60" s="33">
        <v>0.33844473613942516</v>
      </c>
    </row>
    <row r="61" spans="1:20" hidden="1">
      <c r="A61" t="s">
        <v>43</v>
      </c>
      <c r="B61">
        <v>2247.1146800000001</v>
      </c>
      <c r="C61">
        <v>747.56401000000005</v>
      </c>
      <c r="D61" s="95">
        <v>-0.66732271536760202</v>
      </c>
      <c r="E61" s="23">
        <v>-0.33267728463239798</v>
      </c>
      <c r="F61" s="33">
        <v>0.66732271536760202</v>
      </c>
      <c r="G61" s="33">
        <v>0.33267728463239798</v>
      </c>
    </row>
    <row r="62" spans="1:20" hidden="1">
      <c r="A62" t="s">
        <v>408</v>
      </c>
      <c r="B62">
        <v>12.395910000000001</v>
      </c>
      <c r="C62">
        <v>3.7867000000000002</v>
      </c>
      <c r="D62" s="95">
        <v>-0.69452020868173459</v>
      </c>
      <c r="E62" s="23">
        <v>-0.30547979131826541</v>
      </c>
      <c r="F62" s="33">
        <v>0.69452020868173459</v>
      </c>
      <c r="G62" s="33">
        <v>0.30547979131826541</v>
      </c>
    </row>
    <row r="63" spans="1:20" hidden="1">
      <c r="A63" t="s">
        <v>405</v>
      </c>
      <c r="B63">
        <v>752.63699999999994</v>
      </c>
      <c r="C63">
        <v>202.03446</v>
      </c>
      <c r="D63" s="95">
        <v>-0.73156453908059271</v>
      </c>
      <c r="E63" s="23">
        <v>-0.26843546091940729</v>
      </c>
      <c r="F63" s="33">
        <v>0.73156453908059271</v>
      </c>
      <c r="G63" s="33">
        <v>0.26843546091940729</v>
      </c>
    </row>
    <row r="64" spans="1:20" hidden="1">
      <c r="A64" s="443"/>
      <c r="B64" s="21">
        <v>88398.45544000002</v>
      </c>
      <c r="C64" s="21">
        <v>60044.057059999999</v>
      </c>
      <c r="D64" s="95">
        <v>-0.32075671728501431</v>
      </c>
      <c r="E64" s="23">
        <v>-0.67924328271498569</v>
      </c>
      <c r="F64" s="33">
        <v>0.32075671728501431</v>
      </c>
      <c r="G64" s="33">
        <v>0.67924328271498569</v>
      </c>
    </row>
    <row r="65" spans="1:3" hidden="1">
      <c r="A65" s="443"/>
      <c r="B65" s="21">
        <v>2020</v>
      </c>
      <c r="C65" s="21">
        <v>20000</v>
      </c>
    </row>
    <row r="66" spans="1:3" hidden="1">
      <c r="A66" s="384"/>
      <c r="B66" s="21" t="s">
        <v>423</v>
      </c>
    </row>
    <row r="67" spans="1:3">
      <c r="A67" s="443"/>
    </row>
    <row r="68" spans="1:3">
      <c r="A68" s="443"/>
    </row>
    <row r="69" spans="1:3">
      <c r="A69" s="384"/>
    </row>
    <row r="70" spans="1:3">
      <c r="A70" s="443"/>
    </row>
    <row r="71" spans="1:3">
      <c r="A71" s="443"/>
    </row>
    <row r="72" spans="1:3">
      <c r="A72" s="384"/>
    </row>
    <row r="73" spans="1:3">
      <c r="A73" s="443"/>
    </row>
    <row r="74" spans="1:3">
      <c r="A74" s="443"/>
    </row>
    <row r="75" spans="1:3">
      <c r="A75" s="384"/>
    </row>
    <row r="76" spans="1:3">
      <c r="A76" s="443"/>
    </row>
    <row r="77" spans="1:3">
      <c r="A77" s="443"/>
    </row>
    <row r="78" spans="1:3">
      <c r="A78" s="384"/>
    </row>
    <row r="79" spans="1:3">
      <c r="A79" s="443"/>
    </row>
    <row r="80" spans="1:3">
      <c r="A80" s="443"/>
    </row>
    <row r="81" spans="1:1">
      <c r="A81" s="384"/>
    </row>
    <row r="82" spans="1:1">
      <c r="A82" s="443"/>
    </row>
    <row r="83" spans="1:1">
      <c r="A83" s="443"/>
    </row>
    <row r="84" spans="1:1">
      <c r="A84" s="384"/>
    </row>
    <row r="85" spans="1:1">
      <c r="A85" s="443"/>
    </row>
    <row r="86" spans="1:1">
      <c r="A86" s="443"/>
    </row>
    <row r="87" spans="1:1">
      <c r="A87" s="384"/>
    </row>
    <row r="88" spans="1:1">
      <c r="A88" s="443"/>
    </row>
    <row r="89" spans="1:1">
      <c r="A89" s="443"/>
    </row>
    <row r="90" spans="1:1">
      <c r="A90" s="384"/>
    </row>
    <row r="91" spans="1:1">
      <c r="A91" s="443"/>
    </row>
    <row r="92" spans="1:1">
      <c r="A92" s="443"/>
    </row>
    <row r="93" spans="1:1">
      <c r="A93" s="384"/>
    </row>
    <row r="94" spans="1:1">
      <c r="A94" s="443"/>
    </row>
    <row r="95" spans="1:1">
      <c r="A95" s="443"/>
    </row>
    <row r="96" spans="1:1">
      <c r="A96" s="384"/>
    </row>
    <row r="97" spans="1:1">
      <c r="A97" s="443"/>
    </row>
    <row r="98" spans="1:1">
      <c r="A98" s="443"/>
    </row>
    <row r="99" spans="1:1">
      <c r="A99" s="384"/>
    </row>
    <row r="100" spans="1:1">
      <c r="A100" s="443"/>
    </row>
    <row r="101" spans="1:1">
      <c r="A101" s="443"/>
    </row>
    <row r="102" spans="1:1">
      <c r="A102" s="384"/>
    </row>
    <row r="103" spans="1:1">
      <c r="A103" s="443"/>
    </row>
    <row r="104" spans="1:1">
      <c r="A104" s="443"/>
    </row>
    <row r="105" spans="1:1">
      <c r="A105" s="384"/>
    </row>
    <row r="106" spans="1:1">
      <c r="A106" s="443"/>
    </row>
    <row r="107" spans="1:1">
      <c r="A107" s="443"/>
    </row>
    <row r="108" spans="1:1">
      <c r="A108" s="384"/>
    </row>
    <row r="109" spans="1:1">
      <c r="A109" s="443"/>
    </row>
    <row r="110" spans="1:1">
      <c r="A110" s="443"/>
    </row>
    <row r="111" spans="1:1">
      <c r="A111" s="384"/>
    </row>
    <row r="112" spans="1:1">
      <c r="A112" s="443"/>
    </row>
    <row r="113" spans="1:1">
      <c r="A113" s="443"/>
    </row>
    <row r="114" spans="1:1">
      <c r="A114" s="384"/>
    </row>
    <row r="115" spans="1:1">
      <c r="A115" s="443"/>
    </row>
    <row r="116" spans="1:1">
      <c r="A116" s="443"/>
    </row>
    <row r="117" spans="1:1">
      <c r="A117" s="384"/>
    </row>
    <row r="118" spans="1:1">
      <c r="A118" s="443"/>
    </row>
    <row r="119" spans="1:1">
      <c r="A119" s="443"/>
    </row>
    <row r="120" spans="1:1">
      <c r="A120" s="384"/>
    </row>
    <row r="121" spans="1:1">
      <c r="A121" s="443"/>
    </row>
    <row r="122" spans="1:1">
      <c r="A122" s="443"/>
    </row>
  </sheetData>
  <sheetProtection algorithmName="SHA-512" hashValue="7V4d6+r1gO9XgEXSOFq2KA1Q9JO7FvvEwFsxEfpRbloSWwcUNfZHUEWhvxbek6yeiNrWPsKXaxRHNdeLnJ8ADA==" saltValue="ImXebvVQy6zp3z3TaodgyQ==" spinCount="100000" sheet="1"/>
  <mergeCells count="21">
    <mergeCell ref="A115:A116"/>
    <mergeCell ref="A118:A119"/>
    <mergeCell ref="A121:A122"/>
    <mergeCell ref="A97:A98"/>
    <mergeCell ref="A100:A101"/>
    <mergeCell ref="A103:A104"/>
    <mergeCell ref="A106:A107"/>
    <mergeCell ref="A109:A110"/>
    <mergeCell ref="A112:A113"/>
    <mergeCell ref="A94:A95"/>
    <mergeCell ref="U2:X20"/>
    <mergeCell ref="A64:A65"/>
    <mergeCell ref="A67:A68"/>
    <mergeCell ref="A70:A71"/>
    <mergeCell ref="A73:A74"/>
    <mergeCell ref="A76:A77"/>
    <mergeCell ref="A79:A80"/>
    <mergeCell ref="A82:A83"/>
    <mergeCell ref="A85:A86"/>
    <mergeCell ref="A88:A89"/>
    <mergeCell ref="A91:A92"/>
  </mergeCells>
  <pageMargins left="0.7" right="0.7" top="0.75" bottom="0.75" header="0.3" footer="0.3"/>
  <pageSetup orientation="portrait" horizontalDpi="4294967292" verticalDpi="429496729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9"/>
  <sheetViews>
    <sheetView showGridLines="0" zoomScale="70" zoomScaleNormal="70" workbookViewId="0">
      <selection activeCell="Q23" sqref="Q23"/>
    </sheetView>
  </sheetViews>
  <sheetFormatPr defaultColWidth="8.75" defaultRowHeight="15.75"/>
  <cols>
    <col min="1" max="1" width="8.75" style="41"/>
    <col min="2" max="2" width="9.625" style="41" bestFit="1" customWidth="1"/>
    <col min="3" max="3" width="11.625" style="41" bestFit="1" customWidth="1"/>
    <col min="4" max="4" width="9.25" style="41" bestFit="1" customWidth="1"/>
    <col min="5" max="14" width="9.625" style="41" bestFit="1" customWidth="1"/>
    <col min="15" max="15" width="29.5" style="41" customWidth="1"/>
    <col min="16" max="16" width="10.625" style="41" bestFit="1" customWidth="1"/>
    <col min="17" max="17" width="11.625" style="41" bestFit="1" customWidth="1"/>
    <col min="18" max="19" width="10.25" style="41" customWidth="1"/>
    <col min="20" max="21" width="9.25" style="41" bestFit="1" customWidth="1"/>
    <col min="22" max="16384" width="8.75" style="41"/>
  </cols>
  <sheetData>
    <row r="1" spans="15:15" s="21" customFormat="1"/>
    <row r="2" spans="15:15" s="21" customFormat="1" ht="15" customHeight="1">
      <c r="O2" s="445" t="s">
        <v>425</v>
      </c>
    </row>
    <row r="3" spans="15:15" s="21" customFormat="1" ht="15" customHeight="1">
      <c r="O3" s="445"/>
    </row>
    <row r="4" spans="15:15" s="21" customFormat="1" ht="15" customHeight="1">
      <c r="O4" s="445"/>
    </row>
    <row r="5" spans="15:15" s="21" customFormat="1" ht="15" customHeight="1">
      <c r="O5" s="445"/>
    </row>
    <row r="6" spans="15:15" s="21" customFormat="1" ht="15" customHeight="1">
      <c r="O6" s="445"/>
    </row>
    <row r="7" spans="15:15" s="21" customFormat="1" ht="15" customHeight="1">
      <c r="O7" s="445"/>
    </row>
    <row r="8" spans="15:15" s="21" customFormat="1" ht="15" customHeight="1">
      <c r="O8" s="445"/>
    </row>
    <row r="9" spans="15:15" s="21" customFormat="1" ht="15" customHeight="1">
      <c r="O9" s="445"/>
    </row>
    <row r="10" spans="15:15" s="21" customFormat="1" ht="15" customHeight="1">
      <c r="O10" s="445"/>
    </row>
    <row r="11" spans="15:15" s="21" customFormat="1" ht="15" customHeight="1">
      <c r="O11" s="445"/>
    </row>
    <row r="12" spans="15:15" s="21" customFormat="1" ht="15" customHeight="1">
      <c r="O12" s="445"/>
    </row>
    <row r="13" spans="15:15" s="21" customFormat="1">
      <c r="O13" s="445"/>
    </row>
    <row r="14" spans="15:15" s="21" customFormat="1">
      <c r="O14" s="445"/>
    </row>
    <row r="15" spans="15:15" s="21" customFormat="1">
      <c r="O15" s="445"/>
    </row>
    <row r="16" spans="15:15" s="21" customFormat="1">
      <c r="O16" s="445"/>
    </row>
    <row r="17" spans="1:15" s="21" customFormat="1"/>
    <row r="18" spans="1:15" s="21" customFormat="1"/>
    <row r="19" spans="1:15" s="21" customFormat="1">
      <c r="O19"/>
    </row>
    <row r="20" spans="1:15" s="21" customFormat="1">
      <c r="O20"/>
    </row>
    <row r="21" spans="1:15" s="21" customFormat="1">
      <c r="O21"/>
    </row>
    <row r="22" spans="1:15" s="21" customFormat="1">
      <c r="O22"/>
    </row>
    <row r="23" spans="1:15" s="21" customFormat="1">
      <c r="O23"/>
    </row>
    <row r="24" spans="1:15" s="21" customFormat="1">
      <c r="O24"/>
    </row>
    <row r="25" spans="1:15" s="21" customFormat="1"/>
    <row r="26" spans="1:15" s="21" customFormat="1"/>
    <row r="27" spans="1:15" s="21" customFormat="1"/>
    <row r="28" spans="1:15" s="21" customFormat="1"/>
    <row r="29" spans="1:15" s="21" customFormat="1">
      <c r="A29" s="361" t="s">
        <v>125</v>
      </c>
    </row>
    <row r="31" spans="1:15" s="319" customFormat="1"/>
    <row r="32" spans="1:15" s="319" customFormat="1" hidden="1"/>
    <row r="33" spans="1:15" s="364" customFormat="1" hidden="1">
      <c r="B33" s="364">
        <v>2010</v>
      </c>
      <c r="C33" s="364">
        <v>2011</v>
      </c>
      <c r="D33" s="364">
        <v>2012</v>
      </c>
      <c r="E33" s="364">
        <v>2013</v>
      </c>
      <c r="F33" s="364">
        <v>2014</v>
      </c>
      <c r="G33" s="364">
        <v>2015</v>
      </c>
      <c r="H33" s="364">
        <v>2016</v>
      </c>
      <c r="J33" s="364" t="s">
        <v>380</v>
      </c>
    </row>
    <row r="34" spans="1:15" s="364" customFormat="1" hidden="1">
      <c r="A34" s="364" t="s">
        <v>64</v>
      </c>
      <c r="B34" s="367">
        <v>0.25655194732337083</v>
      </c>
      <c r="C34" s="369">
        <v>0.25037076512634615</v>
      </c>
      <c r="D34" s="367">
        <v>0.23928442164268074</v>
      </c>
      <c r="E34" s="367">
        <v>0.21939930463080504</v>
      </c>
      <c r="F34" s="363">
        <v>0.20517315311140905</v>
      </c>
      <c r="G34" s="363">
        <v>0.19605137453633303</v>
      </c>
      <c r="H34" s="363">
        <v>0.18237188164634885</v>
      </c>
      <c r="I34" s="365"/>
      <c r="J34" s="365">
        <f>(H34-B34)/B34</f>
        <v>-0.28914247757987876</v>
      </c>
      <c r="K34" s="365"/>
      <c r="L34" s="365"/>
      <c r="M34" s="365"/>
      <c r="N34" s="366"/>
      <c r="O34" s="366"/>
    </row>
    <row r="35" spans="1:15" s="364" customFormat="1" hidden="1">
      <c r="A35" s="364" t="s">
        <v>65</v>
      </c>
      <c r="B35" s="367">
        <v>0.15249770345161923</v>
      </c>
      <c r="C35" s="369">
        <v>0.1462556977461022</v>
      </c>
      <c r="D35" s="367">
        <v>0.13827702868746039</v>
      </c>
      <c r="E35" s="367">
        <v>0.12214926182737298</v>
      </c>
      <c r="F35" s="363">
        <v>0.11187750674295882</v>
      </c>
      <c r="G35" s="363">
        <v>0.1095131693898324</v>
      </c>
      <c r="H35" s="363">
        <v>0.10615132016714783</v>
      </c>
      <c r="J35" s="365">
        <f>(H35-B35)/B35</f>
        <v>-0.30391528682381141</v>
      </c>
    </row>
    <row r="36" spans="1:15" s="364" customFormat="1" hidden="1">
      <c r="E36" s="365"/>
      <c r="F36" s="365"/>
      <c r="G36" s="365"/>
      <c r="H36" s="365"/>
      <c r="I36" s="365"/>
      <c r="J36" s="365"/>
      <c r="K36" s="365"/>
      <c r="L36" s="365"/>
    </row>
    <row r="37" spans="1:15" s="364" customFormat="1" hidden="1">
      <c r="A37"/>
      <c r="B37"/>
      <c r="C37"/>
      <c r="D37"/>
      <c r="E37"/>
      <c r="F37"/>
      <c r="G37"/>
    </row>
    <row r="38" spans="1:15" s="364" customFormat="1" hidden="1">
      <c r="A38"/>
      <c r="B38"/>
      <c r="C38"/>
      <c r="D38"/>
      <c r="E38"/>
      <c r="F38"/>
      <c r="G38"/>
    </row>
    <row r="39" spans="1:15" s="364" customFormat="1" hidden="1">
      <c r="A39"/>
      <c r="B39"/>
      <c r="C39"/>
      <c r="D39"/>
      <c r="E39"/>
      <c r="F39"/>
      <c r="G39"/>
      <c r="H39" s="368"/>
    </row>
    <row r="40" spans="1:15" s="364" customFormat="1">
      <c r="A40"/>
      <c r="B40"/>
      <c r="C40"/>
      <c r="D40"/>
      <c r="E40"/>
      <c r="F40"/>
      <c r="G40"/>
    </row>
    <row r="41" spans="1:15" s="364" customFormat="1">
      <c r="A41"/>
      <c r="B41"/>
      <c r="C41"/>
      <c r="D41"/>
      <c r="E41"/>
      <c r="F41"/>
      <c r="G41"/>
      <c r="H41" s="365"/>
    </row>
    <row r="42" spans="1:15" s="319" customFormat="1">
      <c r="A42"/>
      <c r="B42"/>
      <c r="C42"/>
      <c r="D42"/>
      <c r="E42"/>
      <c r="F42"/>
      <c r="G42"/>
    </row>
    <row r="43" spans="1:15" s="319" customFormat="1">
      <c r="A43"/>
      <c r="B43"/>
      <c r="C43"/>
      <c r="D43"/>
      <c r="E43"/>
      <c r="F43"/>
      <c r="G43"/>
    </row>
    <row r="44" spans="1:15" s="319" customFormat="1">
      <c r="A44"/>
      <c r="B44"/>
      <c r="C44"/>
      <c r="D44"/>
      <c r="E44"/>
      <c r="F44"/>
      <c r="G44"/>
    </row>
    <row r="45" spans="1:15" s="319" customFormat="1">
      <c r="A45"/>
      <c r="B45"/>
      <c r="C45"/>
      <c r="D45"/>
      <c r="E45"/>
      <c r="F45"/>
      <c r="G45"/>
    </row>
    <row r="46" spans="1:15" s="319" customFormat="1">
      <c r="A46"/>
      <c r="B46"/>
      <c r="C46"/>
      <c r="D46"/>
      <c r="E46"/>
      <c r="F46"/>
      <c r="G46"/>
    </row>
    <row r="47" spans="1:15" s="319" customFormat="1"/>
    <row r="48" spans="1:15">
      <c r="A48" s="40"/>
      <c r="B48" s="40"/>
      <c r="C48" s="40"/>
      <c r="D48" s="40"/>
      <c r="E48" s="40"/>
      <c r="F48" s="40"/>
      <c r="G48" s="40"/>
      <c r="H48" s="40"/>
      <c r="I48" s="40"/>
      <c r="J48" s="40"/>
      <c r="K48" s="40"/>
      <c r="L48" s="40"/>
      <c r="M48" s="40"/>
      <c r="N48" s="40"/>
    </row>
    <row r="49" spans="1:14">
      <c r="A49" s="40"/>
      <c r="B49" s="40"/>
      <c r="C49" s="40"/>
      <c r="D49" s="40"/>
      <c r="E49" s="40"/>
      <c r="F49" s="40"/>
      <c r="G49" s="40"/>
      <c r="H49" s="40"/>
      <c r="I49" s="40"/>
      <c r="J49" s="40"/>
      <c r="K49" s="40"/>
      <c r="L49" s="40"/>
      <c r="M49" s="40"/>
      <c r="N49" s="40"/>
    </row>
  </sheetData>
  <sheetProtection algorithmName="SHA-512" hashValue="PhCbvjvhrJ+6/21HZdoeuxUGmmTc842IRP1aE7oi4IjxIvntbYBEoDfD2wHMDUtwgzAw6JcfF2fksPzm2yk2uw==" saltValue="gjvPioZd7rFVZdVICYtHXA==" spinCount="100000" sheet="1"/>
  <mergeCells count="1">
    <mergeCell ref="O2:O16"/>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16"/>
  <sheetViews>
    <sheetView showGridLines="0" zoomScale="80" zoomScaleNormal="80" workbookViewId="0">
      <selection activeCell="L40" sqref="L40:L41"/>
    </sheetView>
  </sheetViews>
  <sheetFormatPr defaultColWidth="8.75" defaultRowHeight="15.75"/>
  <cols>
    <col min="1" max="1" width="29.25" style="41" customWidth="1"/>
    <col min="2" max="8" width="10.375" style="41" customWidth="1"/>
    <col min="9" max="9" width="4.5" style="41" customWidth="1"/>
    <col min="10" max="10" width="29.125" style="41" customWidth="1"/>
    <col min="11" max="11" width="9.25" style="41" customWidth="1"/>
    <col min="12" max="12" width="9.25" style="41" bestFit="1" customWidth="1"/>
    <col min="13" max="15" width="9.5" style="41" bestFit="1" customWidth="1"/>
    <col min="16" max="16" width="3.25" style="41" customWidth="1"/>
    <col min="17" max="17" width="26.25" style="41" customWidth="1"/>
    <col min="18" max="18" width="10.25" style="41" bestFit="1" customWidth="1"/>
    <col min="19" max="19" width="11.25" style="41" bestFit="1" customWidth="1"/>
    <col min="20" max="21" width="10.25" style="41" customWidth="1"/>
    <col min="22" max="23" width="9.25" style="41" bestFit="1" customWidth="1"/>
    <col min="24" max="16384" width="8.75" style="41"/>
  </cols>
  <sheetData>
    <row r="1" spans="10:20" s="21" customFormat="1" ht="16.149999999999999" customHeight="1">
      <c r="J1" s="446" t="s">
        <v>430</v>
      </c>
    </row>
    <row r="2" spans="10:20" s="21" customFormat="1" ht="15" customHeight="1">
      <c r="J2" s="446"/>
    </row>
    <row r="3" spans="10:20" s="21" customFormat="1" ht="15" customHeight="1">
      <c r="J3" s="446"/>
    </row>
    <row r="4" spans="10:20" s="21" customFormat="1" ht="15" customHeight="1">
      <c r="J4" s="446"/>
    </row>
    <row r="5" spans="10:20" s="21" customFormat="1" ht="15" customHeight="1">
      <c r="J5" s="446"/>
    </row>
    <row r="6" spans="10:20" s="21" customFormat="1" ht="15" customHeight="1">
      <c r="J6" s="446"/>
    </row>
    <row r="7" spans="10:20" s="21" customFormat="1" ht="15" customHeight="1">
      <c r="J7" s="446"/>
    </row>
    <row r="8" spans="10:20" s="21" customFormat="1" ht="15" customHeight="1">
      <c r="J8" s="446"/>
    </row>
    <row r="9" spans="10:20" s="21" customFormat="1" ht="15" customHeight="1">
      <c r="J9" s="446"/>
    </row>
    <row r="10" spans="10:20" s="21" customFormat="1" ht="15" customHeight="1">
      <c r="J10" s="446"/>
    </row>
    <row r="11" spans="10:20" s="21" customFormat="1" ht="15" customHeight="1">
      <c r="J11" s="446"/>
    </row>
    <row r="12" spans="10:20" s="21" customFormat="1" ht="15" customHeight="1">
      <c r="J12" s="446"/>
    </row>
    <row r="13" spans="10:20" s="21" customFormat="1" ht="15" customHeight="1">
      <c r="J13" s="446"/>
    </row>
    <row r="14" spans="10:20" s="21" customFormat="1" ht="15" customHeight="1">
      <c r="J14" s="446"/>
    </row>
    <row r="15" spans="10:20" s="21" customFormat="1" ht="15" customHeight="1">
      <c r="J15" s="446"/>
      <c r="T15" s="21" t="s">
        <v>183</v>
      </c>
    </row>
    <row r="16" spans="10:20" s="21" customFormat="1" ht="15" customHeight="1">
      <c r="J16" s="446"/>
    </row>
    <row r="17" spans="1:13" s="21" customFormat="1" ht="15" customHeight="1">
      <c r="J17" s="446"/>
    </row>
    <row r="18" spans="1:13" s="21" customFormat="1">
      <c r="J18" s="446"/>
    </row>
    <row r="19" spans="1:13" s="21" customFormat="1">
      <c r="J19" s="446"/>
    </row>
    <row r="20" spans="1:13" s="21" customFormat="1">
      <c r="J20" s="446"/>
    </row>
    <row r="21" spans="1:13" s="21" customFormat="1">
      <c r="J21" s="446"/>
    </row>
    <row r="22" spans="1:13" s="21" customFormat="1"/>
    <row r="23" spans="1:13" s="21" customFormat="1"/>
    <row r="24" spans="1:13" s="21" customFormat="1"/>
    <row r="25" spans="1:13" s="21" customFormat="1"/>
    <row r="26" spans="1:13" s="258" customFormat="1">
      <c r="A26" s="361" t="s">
        <v>125</v>
      </c>
      <c r="J26" s="256"/>
    </row>
    <row r="27" spans="1:13" s="258" customFormat="1">
      <c r="A27" s="361" t="s">
        <v>94</v>
      </c>
      <c r="G27" s="373"/>
      <c r="H27" s="373"/>
      <c r="I27" s="373"/>
      <c r="J27" s="256"/>
    </row>
    <row r="28" spans="1:13" s="267" customFormat="1">
      <c r="G28" s="370"/>
      <c r="H28" s="370"/>
      <c r="I28" s="370"/>
      <c r="J28" s="372"/>
      <c r="K28" s="258"/>
      <c r="M28" s="372"/>
    </row>
    <row r="29" spans="1:13" s="319" customFormat="1" ht="15.6" customHeight="1">
      <c r="C29" s="371"/>
      <c r="D29" s="371"/>
      <c r="E29" s="372"/>
      <c r="F29" s="372"/>
      <c r="G29" s="321"/>
      <c r="H29" s="321"/>
      <c r="I29" s="321"/>
      <c r="K29" s="373"/>
    </row>
    <row r="30" spans="1:13" s="319" customFormat="1" ht="13.9" customHeight="1">
      <c r="B30" s="374"/>
      <c r="C30" s="374"/>
      <c r="D30" s="371"/>
      <c r="E30" s="372"/>
      <c r="F30" s="372"/>
      <c r="K30" s="373"/>
    </row>
    <row r="31" spans="1:13" s="319" customFormat="1" ht="13.9" hidden="1" customHeight="1">
      <c r="A31" s="375"/>
      <c r="B31" s="321"/>
      <c r="C31" s="376"/>
      <c r="E31" s="372"/>
      <c r="F31" s="372"/>
    </row>
    <row r="32" spans="1:13" s="319" customFormat="1" ht="13.9" hidden="1" customHeight="1">
      <c r="A32" s="375"/>
      <c r="B32" s="377">
        <v>2010</v>
      </c>
      <c r="C32" s="377">
        <v>2016</v>
      </c>
      <c r="D32" s="378"/>
    </row>
    <row r="33" spans="1:9" s="319" customFormat="1" ht="13.9" hidden="1" customHeight="1">
      <c r="A33" s="375" t="s">
        <v>46</v>
      </c>
      <c r="B33" s="370">
        <v>52545.153462736052</v>
      </c>
      <c r="C33" s="321">
        <v>34949.224998787839</v>
      </c>
      <c r="E33" s="363">
        <f>(C33-B33)/B33</f>
        <v>-0.33487252970774717</v>
      </c>
    </row>
    <row r="34" spans="1:9" s="319" customFormat="1" ht="13.9" hidden="1" customHeight="1">
      <c r="A34" s="375" t="s">
        <v>47</v>
      </c>
      <c r="B34" s="370">
        <v>35853.301977263953</v>
      </c>
      <c r="C34" s="321">
        <v>25094.832061212161</v>
      </c>
      <c r="E34" s="363">
        <f>(C34-B34)/B34</f>
        <v>-0.30006915186986621</v>
      </c>
    </row>
    <row r="35" spans="1:9" s="319" customFormat="1" ht="13.9" hidden="1" customHeight="1">
      <c r="A35" s="320" t="s">
        <v>184</v>
      </c>
      <c r="B35" s="363">
        <f>B33/B38</f>
        <v>0.59441257430567673</v>
      </c>
      <c r="C35" s="363">
        <f>C33/C38</f>
        <v>0.58205968600463254</v>
      </c>
      <c r="E35" s="363"/>
    </row>
    <row r="36" spans="1:9" s="319" customFormat="1" ht="13.9" hidden="1" customHeight="1">
      <c r="A36" s="320" t="s">
        <v>185</v>
      </c>
      <c r="B36" s="363">
        <f>B34/B38</f>
        <v>0.40558742569432332</v>
      </c>
      <c r="C36" s="363">
        <f>C34/C38</f>
        <v>0.41794031399536746</v>
      </c>
      <c r="D36" s="321"/>
      <c r="E36" s="363"/>
    </row>
    <row r="37" spans="1:9" s="319" customFormat="1" ht="13.9" hidden="1" customHeight="1">
      <c r="B37" s="379"/>
      <c r="D37" s="321"/>
      <c r="E37" s="363"/>
    </row>
    <row r="38" spans="1:9" s="319" customFormat="1" ht="13.9" hidden="1" customHeight="1">
      <c r="A38" s="320" t="s">
        <v>273</v>
      </c>
      <c r="B38" s="371">
        <f>SUM(B33:B34)</f>
        <v>88398.455440000005</v>
      </c>
      <c r="C38" s="371">
        <f>SUM(C33:C34)</f>
        <v>60044.057059999999</v>
      </c>
      <c r="E38" s="363">
        <f>(C38-B38)/B38</f>
        <v>-0.3207567172850142</v>
      </c>
    </row>
    <row r="39" spans="1:9" s="319" customFormat="1" ht="13.9" hidden="1" customHeight="1">
      <c r="C39" s="321"/>
    </row>
    <row r="40" spans="1:9" s="319" customFormat="1" ht="13.9" customHeight="1">
      <c r="C40" s="321"/>
    </row>
    <row r="41" spans="1:9" s="319" customFormat="1" ht="13.9" customHeight="1"/>
    <row r="42" spans="1:9" s="319" customFormat="1" ht="13.9" customHeight="1"/>
    <row r="43" spans="1:9" s="319" customFormat="1" ht="13.9" customHeight="1">
      <c r="E43" s="362"/>
      <c r="F43" s="362"/>
      <c r="G43" s="362"/>
      <c r="H43" s="362"/>
      <c r="I43" s="362"/>
    </row>
    <row r="44" spans="1:9" s="40" customFormat="1" ht="13.9" customHeight="1">
      <c r="E44" s="41"/>
      <c r="F44" s="41"/>
      <c r="G44" s="41"/>
      <c r="H44" s="41"/>
      <c r="I44" s="41"/>
    </row>
    <row r="45" spans="1:9" s="40" customFormat="1" ht="13.9" customHeight="1">
      <c r="E45" s="41"/>
      <c r="F45" s="41"/>
      <c r="G45" s="41"/>
      <c r="H45" s="41"/>
      <c r="I45" s="41"/>
    </row>
    <row r="46" spans="1:9" s="40" customFormat="1" ht="13.9" customHeight="1">
      <c r="E46" s="41"/>
      <c r="F46" s="41"/>
      <c r="G46" s="41"/>
      <c r="H46" s="41"/>
      <c r="I46" s="41"/>
    </row>
    <row r="47" spans="1:9" s="40" customFormat="1" ht="13.9" customHeight="1">
      <c r="E47" s="41"/>
      <c r="F47" s="41"/>
      <c r="G47" s="41"/>
      <c r="H47" s="41"/>
      <c r="I47" s="41"/>
    </row>
    <row r="48" spans="1:9"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86" spans="6:23">
      <c r="F86" s="40"/>
      <c r="G86" s="40"/>
      <c r="H86" s="40"/>
      <c r="I86" s="40"/>
    </row>
    <row r="87" spans="6:23">
      <c r="F87" s="40"/>
      <c r="G87" s="40"/>
      <c r="H87" s="40"/>
      <c r="I87" s="40"/>
    </row>
    <row r="88" spans="6:23">
      <c r="F88" s="40"/>
      <c r="G88" s="40"/>
      <c r="H88" s="40"/>
      <c r="I88" s="40"/>
    </row>
    <row r="89" spans="6:23">
      <c r="F89" s="40"/>
      <c r="G89" s="40"/>
      <c r="H89" s="40"/>
      <c r="I89" s="40"/>
    </row>
    <row r="90" spans="6:23">
      <c r="F90" s="40"/>
      <c r="G90" s="40"/>
      <c r="H90" s="40"/>
      <c r="I90" s="40"/>
    </row>
    <row r="91" spans="6:23">
      <c r="F91" s="40"/>
      <c r="G91" s="40"/>
      <c r="H91" s="40"/>
      <c r="I91" s="40"/>
      <c r="J91" s="40"/>
      <c r="K91" s="40"/>
      <c r="L91" s="40"/>
      <c r="M91" s="40"/>
      <c r="N91" s="40"/>
      <c r="O91" s="40"/>
      <c r="P91" s="40"/>
      <c r="Q91" s="40"/>
      <c r="R91" s="40"/>
    </row>
    <row r="92" spans="6:23">
      <c r="F92" s="40"/>
      <c r="G92" s="40"/>
      <c r="H92" s="40"/>
      <c r="I92" s="40"/>
      <c r="J92" s="40"/>
      <c r="K92" s="40"/>
      <c r="L92" s="40"/>
      <c r="M92" s="40"/>
      <c r="N92" s="40"/>
      <c r="O92" s="40"/>
      <c r="P92" s="40"/>
      <c r="Q92" s="40"/>
      <c r="R92" s="40"/>
    </row>
    <row r="93" spans="6:23">
      <c r="F93" s="40"/>
      <c r="G93" s="40"/>
      <c r="H93" s="40"/>
      <c r="I93" s="40"/>
      <c r="J93" s="40"/>
      <c r="K93" s="40"/>
      <c r="L93" s="40"/>
      <c r="M93" s="40"/>
      <c r="N93" s="40"/>
      <c r="O93" s="40"/>
      <c r="P93" s="40"/>
      <c r="Q93" s="40"/>
      <c r="R93" s="40"/>
      <c r="S93" s="40"/>
    </row>
    <row r="94" spans="6:23">
      <c r="F94" s="40"/>
      <c r="G94" s="40"/>
      <c r="H94" s="40"/>
      <c r="I94" s="40"/>
      <c r="J94" s="40"/>
      <c r="K94" s="40"/>
      <c r="L94" s="40"/>
      <c r="M94" s="40"/>
      <c r="N94" s="40"/>
      <c r="O94" s="40"/>
      <c r="P94" s="40"/>
      <c r="Q94" s="40"/>
      <c r="R94" s="40"/>
      <c r="S94" s="40"/>
    </row>
    <row r="95" spans="6:23">
      <c r="F95" s="43"/>
      <c r="G95" s="42"/>
      <c r="H95" s="42"/>
      <c r="I95" s="42"/>
      <c r="J95" s="40"/>
      <c r="K95" s="40"/>
      <c r="L95" s="40"/>
      <c r="M95" s="40"/>
      <c r="N95" s="40"/>
      <c r="O95" s="40"/>
      <c r="P95" s="40"/>
      <c r="Q95" s="40"/>
      <c r="R95" s="40"/>
      <c r="S95" s="40"/>
      <c r="T95" s="40"/>
      <c r="U95" s="40"/>
      <c r="V95" s="40"/>
      <c r="W95" s="40"/>
    </row>
    <row r="96" spans="6:23">
      <c r="F96" s="43"/>
      <c r="G96" s="42"/>
      <c r="H96" s="42"/>
      <c r="I96" s="42"/>
      <c r="J96" s="40"/>
      <c r="K96" s="40"/>
      <c r="L96" s="40"/>
      <c r="M96" s="40"/>
      <c r="N96" s="40"/>
      <c r="O96" s="40"/>
      <c r="P96" s="40"/>
      <c r="Q96" s="40"/>
      <c r="R96" s="40"/>
      <c r="S96" s="40"/>
      <c r="T96" s="40"/>
      <c r="U96" s="40"/>
      <c r="V96" s="40"/>
      <c r="W96" s="40"/>
    </row>
    <row r="97" spans="6:23">
      <c r="F97" s="40"/>
      <c r="G97" s="40"/>
      <c r="H97" s="40"/>
      <c r="I97" s="40"/>
      <c r="J97" s="40"/>
      <c r="K97" s="40"/>
      <c r="L97" s="40"/>
      <c r="M97" s="40"/>
      <c r="N97" s="40"/>
      <c r="O97" s="40"/>
      <c r="P97" s="40"/>
      <c r="Q97" s="40"/>
      <c r="R97" s="40"/>
      <c r="S97" s="40"/>
      <c r="T97" s="40"/>
      <c r="U97" s="40"/>
      <c r="V97" s="40"/>
      <c r="W97" s="40"/>
    </row>
    <row r="98" spans="6:23">
      <c r="F98" s="40"/>
      <c r="G98" s="40"/>
      <c r="H98" s="40"/>
      <c r="I98" s="40"/>
    </row>
    <row r="99" spans="6:23">
      <c r="F99" s="40"/>
      <c r="G99" s="40"/>
      <c r="H99" s="40"/>
      <c r="I99" s="40"/>
    </row>
    <row r="100" spans="6:23">
      <c r="F100" s="40"/>
      <c r="G100" s="40"/>
      <c r="H100" s="40"/>
      <c r="I100" s="40"/>
    </row>
    <row r="101" spans="6:23">
      <c r="F101" s="40"/>
      <c r="G101" s="40"/>
      <c r="H101" s="40"/>
      <c r="I101" s="40"/>
    </row>
    <row r="102" spans="6:23">
      <c r="F102" s="40"/>
      <c r="G102" s="40"/>
      <c r="H102" s="40"/>
      <c r="I102" s="40"/>
    </row>
    <row r="103" spans="6:23">
      <c r="F103" s="40"/>
      <c r="G103" s="40"/>
      <c r="H103" s="40"/>
      <c r="I103" s="40"/>
    </row>
    <row r="104" spans="6:23">
      <c r="F104" s="40"/>
      <c r="G104" s="40"/>
      <c r="H104" s="40"/>
      <c r="I104" s="40"/>
    </row>
    <row r="105" spans="6:23">
      <c r="F105" s="40"/>
      <c r="G105" s="40"/>
      <c r="H105" s="40"/>
      <c r="I105" s="40"/>
    </row>
    <row r="106" spans="6:23">
      <c r="F106" s="40"/>
      <c r="G106" s="40"/>
      <c r="H106" s="40"/>
      <c r="I106" s="40"/>
      <c r="J106" s="40"/>
      <c r="K106" s="40"/>
      <c r="L106" s="40"/>
      <c r="M106" s="40"/>
      <c r="N106" s="40"/>
      <c r="O106" s="40"/>
      <c r="P106" s="40"/>
      <c r="Q106" s="40"/>
      <c r="R106" s="40"/>
      <c r="S106" s="40"/>
      <c r="T106" s="40"/>
      <c r="U106" s="40"/>
      <c r="V106" s="40"/>
      <c r="W106" s="40"/>
    </row>
    <row r="107" spans="6:23">
      <c r="F107" s="40"/>
      <c r="G107" s="40"/>
      <c r="H107" s="40"/>
      <c r="I107" s="40"/>
      <c r="J107" s="40"/>
      <c r="K107" s="40"/>
      <c r="L107" s="40"/>
      <c r="M107" s="40"/>
      <c r="N107" s="40"/>
      <c r="O107" s="40"/>
      <c r="P107" s="40"/>
      <c r="Q107" s="40"/>
      <c r="R107" s="40"/>
      <c r="S107" s="40"/>
      <c r="T107" s="40"/>
      <c r="U107" s="40"/>
      <c r="V107" s="40"/>
      <c r="W107" s="40"/>
    </row>
    <row r="108" spans="6:23">
      <c r="F108" s="40"/>
      <c r="G108" s="40"/>
      <c r="H108" s="40"/>
      <c r="I108" s="40"/>
      <c r="J108" s="40"/>
      <c r="K108" s="40"/>
      <c r="L108" s="40"/>
      <c r="M108" s="40"/>
      <c r="N108" s="40"/>
      <c r="O108" s="40"/>
      <c r="P108" s="40"/>
      <c r="Q108" s="40"/>
      <c r="R108" s="40"/>
      <c r="S108" s="40"/>
      <c r="T108" s="40"/>
      <c r="U108" s="40"/>
      <c r="V108" s="40"/>
      <c r="W108" s="40"/>
    </row>
    <row r="109" spans="6:23">
      <c r="F109" s="40"/>
      <c r="G109" s="40"/>
      <c r="H109" s="40"/>
      <c r="I109" s="40"/>
      <c r="J109" s="40"/>
      <c r="K109" s="40"/>
      <c r="L109" s="40"/>
      <c r="M109" s="40"/>
      <c r="N109" s="40"/>
      <c r="O109" s="40"/>
      <c r="P109" s="40"/>
      <c r="Q109" s="40"/>
      <c r="R109" s="40"/>
      <c r="S109" s="40"/>
    </row>
    <row r="110" spans="6:23">
      <c r="F110" s="40"/>
      <c r="G110" s="40"/>
      <c r="H110" s="40"/>
      <c r="I110" s="40"/>
      <c r="J110" s="40"/>
      <c r="K110" s="40"/>
      <c r="L110" s="40"/>
      <c r="M110" s="40"/>
      <c r="N110" s="40"/>
      <c r="O110" s="40"/>
      <c r="P110" s="40"/>
      <c r="Q110" s="40"/>
      <c r="R110" s="40"/>
      <c r="S110" s="40"/>
    </row>
    <row r="111" spans="6:23">
      <c r="F111" s="40"/>
      <c r="G111" s="40"/>
      <c r="H111" s="40"/>
      <c r="I111" s="40"/>
      <c r="J111" s="40"/>
      <c r="K111" s="40"/>
      <c r="L111" s="40"/>
      <c r="M111" s="40"/>
      <c r="N111" s="40"/>
      <c r="O111" s="40"/>
      <c r="P111" s="40"/>
      <c r="Q111" s="40"/>
      <c r="R111" s="40"/>
      <c r="S111" s="40"/>
    </row>
    <row r="112" spans="6:23">
      <c r="J112" s="40"/>
      <c r="K112" s="40"/>
      <c r="L112" s="40"/>
      <c r="M112" s="40"/>
      <c r="N112" s="40"/>
      <c r="O112" s="40"/>
      <c r="P112" s="40"/>
      <c r="Q112" s="40"/>
      <c r="R112" s="40"/>
      <c r="S112" s="40"/>
    </row>
    <row r="113" spans="10:19">
      <c r="J113" s="40"/>
      <c r="K113" s="40"/>
      <c r="L113" s="40"/>
      <c r="M113" s="40"/>
      <c r="N113" s="40"/>
      <c r="O113" s="40"/>
      <c r="P113" s="40"/>
      <c r="Q113" s="40"/>
      <c r="R113" s="40"/>
      <c r="S113" s="40"/>
    </row>
    <row r="114" spans="10:19">
      <c r="J114" s="40"/>
      <c r="K114" s="40"/>
      <c r="L114" s="40"/>
      <c r="M114" s="40"/>
      <c r="N114" s="40"/>
      <c r="O114" s="40"/>
      <c r="P114" s="40"/>
      <c r="Q114" s="40"/>
      <c r="R114" s="40"/>
      <c r="S114" s="40"/>
    </row>
    <row r="115" spans="10:19">
      <c r="J115" s="40"/>
      <c r="K115" s="40"/>
      <c r="L115" s="40"/>
      <c r="M115" s="40"/>
      <c r="N115" s="40"/>
      <c r="O115" s="40"/>
      <c r="P115" s="40"/>
      <c r="Q115" s="40"/>
      <c r="R115" s="40"/>
      <c r="S115" s="40"/>
    </row>
    <row r="116" spans="10:19">
      <c r="J116" s="40"/>
      <c r="K116" s="40"/>
      <c r="L116" s="40"/>
      <c r="M116" s="40"/>
      <c r="N116" s="40"/>
      <c r="O116" s="40"/>
      <c r="P116" s="40"/>
      <c r="Q116" s="40"/>
      <c r="R116" s="40"/>
      <c r="S116" s="40"/>
    </row>
  </sheetData>
  <sheetProtection algorithmName="SHA-512" hashValue="78GQZ/SnAH5/qUkFmiZG0a0wWrwZKOpTXIS93omNwi4N1VRp6GUdhg07Q88jMXr/2CswSMWl3aek+I3nfRNf4Q==" saltValue="+botctvIX1YRmbCI0VKukg==" spinCount="100000" sheet="1"/>
  <mergeCells count="1">
    <mergeCell ref="J1:J21"/>
  </mergeCells>
  <pageMargins left="0.7" right="0.7" top="0.75" bottom="0.75" header="0.3" footer="0.3"/>
  <pageSetup orientation="portrait"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Q52"/>
  <sheetViews>
    <sheetView showGridLines="0" zoomScale="70" zoomScaleNormal="70" workbookViewId="0">
      <selection activeCell="Q11" sqref="Q11"/>
    </sheetView>
  </sheetViews>
  <sheetFormatPr defaultColWidth="8.75" defaultRowHeight="15.75"/>
  <cols>
    <col min="1" max="1" width="17.875" style="21" customWidth="1"/>
    <col min="2" max="2" width="13.25" style="21" bestFit="1" customWidth="1"/>
    <col min="3" max="3" width="11.5" style="21" bestFit="1" customWidth="1"/>
    <col min="4" max="11" width="8.75" style="21"/>
    <col min="12" max="13" width="11.5" style="21" customWidth="1"/>
    <col min="14" max="16384" width="8.75" style="21"/>
  </cols>
  <sheetData>
    <row r="1" spans="1:17" ht="15.75" customHeight="1">
      <c r="A1" s="22"/>
      <c r="B1" s="22"/>
      <c r="C1" s="22"/>
      <c r="D1" s="22"/>
      <c r="E1" s="22"/>
      <c r="F1" s="22"/>
      <c r="G1" s="22"/>
      <c r="H1" s="22"/>
      <c r="I1" s="22"/>
      <c r="J1" s="22"/>
      <c r="K1" s="22"/>
      <c r="L1" s="447" t="s">
        <v>431</v>
      </c>
      <c r="M1" s="447"/>
      <c r="N1" s="22"/>
      <c r="O1" s="22"/>
      <c r="P1" s="22"/>
      <c r="Q1" s="22"/>
    </row>
    <row r="2" spans="1:17">
      <c r="L2" s="447"/>
      <c r="M2" s="447"/>
    </row>
    <row r="3" spans="1:17">
      <c r="L3" s="447"/>
      <c r="M3" s="447"/>
    </row>
    <row r="4" spans="1:17">
      <c r="L4" s="447"/>
      <c r="M4" s="447"/>
    </row>
    <row r="5" spans="1:17">
      <c r="L5" s="447"/>
      <c r="M5" s="447"/>
    </row>
    <row r="6" spans="1:17">
      <c r="L6" s="447"/>
      <c r="M6" s="447"/>
    </row>
    <row r="7" spans="1:17">
      <c r="L7" s="447"/>
      <c r="M7" s="447"/>
    </row>
    <row r="8" spans="1:17">
      <c r="L8" s="447"/>
      <c r="M8" s="447"/>
    </row>
    <row r="9" spans="1:17">
      <c r="L9" s="447"/>
      <c r="M9" s="447"/>
    </row>
    <row r="10" spans="1:17">
      <c r="L10" s="447"/>
      <c r="M10" s="447"/>
    </row>
    <row r="11" spans="1:17">
      <c r="L11" s="447"/>
      <c r="M11" s="447"/>
    </row>
    <row r="12" spans="1:17">
      <c r="L12" s="447"/>
      <c r="M12" s="447"/>
    </row>
    <row r="13" spans="1:17">
      <c r="L13" s="447"/>
      <c r="M13" s="447"/>
    </row>
    <row r="14" spans="1:17">
      <c r="L14" s="447"/>
      <c r="M14" s="447"/>
    </row>
    <row r="15" spans="1:17">
      <c r="L15" s="118"/>
    </row>
    <row r="33" spans="1:4">
      <c r="A33" s="93" t="s">
        <v>125</v>
      </c>
    </row>
    <row r="36" spans="1:4">
      <c r="C36" s="44"/>
    </row>
    <row r="37" spans="1:4" hidden="1">
      <c r="C37" s="44"/>
    </row>
    <row r="38" spans="1:4" hidden="1">
      <c r="C38" s="44"/>
    </row>
    <row r="39" spans="1:4" hidden="1">
      <c r="A39" s="21" t="s">
        <v>76</v>
      </c>
      <c r="B39" s="21" t="s">
        <v>75</v>
      </c>
      <c r="C39" s="44" t="s">
        <v>148</v>
      </c>
    </row>
    <row r="40" spans="1:4" hidden="1">
      <c r="A40" s="87" t="s">
        <v>50</v>
      </c>
      <c r="B40" s="91">
        <v>1360620.048</v>
      </c>
      <c r="C40" s="23">
        <v>0.63493796978184258</v>
      </c>
      <c r="D40" s="23"/>
    </row>
    <row r="41" spans="1:4" hidden="1">
      <c r="A41" s="87" t="s">
        <v>236</v>
      </c>
      <c r="B41" s="91">
        <v>540276.40229999996</v>
      </c>
      <c r="C41" s="23">
        <v>0.2521218193878913</v>
      </c>
      <c r="D41" s="23"/>
    </row>
    <row r="42" spans="1:4" hidden="1">
      <c r="A42" s="87" t="s">
        <v>53</v>
      </c>
      <c r="B42" s="91">
        <v>139566.75020000001</v>
      </c>
      <c r="C42" s="23">
        <v>6.5129298330783944E-2</v>
      </c>
      <c r="D42" s="23"/>
    </row>
    <row r="43" spans="1:4" hidden="1">
      <c r="A43" s="87" t="s">
        <v>52</v>
      </c>
      <c r="B43" s="91">
        <v>48059.768839999997</v>
      </c>
      <c r="C43" s="23">
        <v>2.2427254471451281E-2</v>
      </c>
      <c r="D43" s="23"/>
    </row>
    <row r="44" spans="1:4" hidden="1">
      <c r="A44" s="87" t="s">
        <v>54</v>
      </c>
      <c r="B44" s="91">
        <v>34432.89039</v>
      </c>
      <c r="C44" s="23">
        <v>1.6068225328653481E-2</v>
      </c>
      <c r="D44" s="23"/>
    </row>
    <row r="45" spans="1:4" hidden="1">
      <c r="A45" s="87" t="s">
        <v>144</v>
      </c>
      <c r="B45" s="91">
        <v>13508.37184</v>
      </c>
      <c r="C45" s="23">
        <v>6.3037276304691147E-3</v>
      </c>
      <c r="D45" s="23" t="s">
        <v>295</v>
      </c>
    </row>
    <row r="46" spans="1:4" hidden="1">
      <c r="A46" s="87" t="s">
        <v>51</v>
      </c>
      <c r="B46" s="91">
        <v>3007.3724900000002</v>
      </c>
      <c r="C46" s="23">
        <v>1.4034005937110555E-3</v>
      </c>
      <c r="D46" s="23"/>
    </row>
    <row r="47" spans="1:4" hidden="1">
      <c r="A47" s="87" t="s">
        <v>145</v>
      </c>
      <c r="B47" s="91">
        <v>1941.2556300000001</v>
      </c>
      <c r="C47" s="23">
        <v>9.0589353754676693E-4</v>
      </c>
      <c r="D47" s="23" t="s">
        <v>295</v>
      </c>
    </row>
    <row r="48" spans="1:4" hidden="1">
      <c r="A48" s="88" t="s">
        <v>146</v>
      </c>
      <c r="B48" s="92">
        <v>1505.2090900000001</v>
      </c>
      <c r="C48" s="23">
        <v>7.024109376505195E-4</v>
      </c>
      <c r="D48" s="21" t="s">
        <v>295</v>
      </c>
    </row>
    <row r="49" spans="2:4" hidden="1">
      <c r="B49" s="94">
        <v>2142918.0687799999</v>
      </c>
      <c r="C49" s="44"/>
      <c r="D49" s="23"/>
    </row>
    <row r="50" spans="2:4" hidden="1">
      <c r="C50" s="44"/>
    </row>
    <row r="51" spans="2:4">
      <c r="C51" s="44"/>
    </row>
    <row r="52" spans="2:4">
      <c r="C52" s="44"/>
    </row>
  </sheetData>
  <sheetProtection algorithmName="SHA-512" hashValue="YhgtqylpAz2fHe2eoFccGX8kEE2N8EDnMw5i1C34Lr/oEnPGr5TkvDyaQsw+8ZH1PD19ZHBCWNqz4TS+GNy8dw==" saltValue="pNdjf+9wDlnnHeIJ8r/U3Q==" spinCount="100000" sheet="1"/>
  <sortState ref="A40:C48">
    <sortCondition descending="1" ref="C40:C48"/>
  </sortState>
  <mergeCells count="1">
    <mergeCell ref="L1:M14"/>
  </mergeCells>
  <pageMargins left="0.7" right="0.7" top="0.75" bottom="0.75" header="0.3" footer="0.3"/>
  <pageSetup orientation="portrait" horizontalDpi="4294967292" verticalDpi="429496729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P65"/>
  <sheetViews>
    <sheetView showGridLines="0" zoomScale="70" zoomScaleNormal="70" workbookViewId="0">
      <selection activeCell="Q36" sqref="Q36"/>
    </sheetView>
  </sheetViews>
  <sheetFormatPr defaultColWidth="8.75" defaultRowHeight="15.75"/>
  <cols>
    <col min="1" max="1" width="8.75" style="21"/>
    <col min="2" max="2" width="11.75" style="21" customWidth="1"/>
    <col min="3" max="3" width="11.5" style="21" customWidth="1"/>
    <col min="4" max="4" width="9.25" style="21" customWidth="1"/>
    <col min="5" max="11" width="8.75" style="21"/>
    <col min="12" max="12" width="4" style="21" customWidth="1"/>
    <col min="13" max="16" width="7.75" style="21" customWidth="1"/>
    <col min="17" max="16384" width="8.75" style="21"/>
  </cols>
  <sheetData>
    <row r="1" spans="1:16" ht="15.75" customHeight="1">
      <c r="A1" s="22"/>
      <c r="B1" s="22"/>
      <c r="C1" s="22"/>
      <c r="D1" s="22"/>
      <c r="E1" s="22"/>
      <c r="F1" s="22"/>
      <c r="G1" s="22"/>
      <c r="H1" s="22"/>
      <c r="I1" s="22"/>
      <c r="J1" s="22"/>
      <c r="O1" s="22"/>
      <c r="P1" s="22"/>
    </row>
    <row r="2" spans="1:16">
      <c r="M2" s="444" t="s">
        <v>433</v>
      </c>
      <c r="N2" s="444"/>
      <c r="O2" s="444"/>
      <c r="P2" s="444"/>
    </row>
    <row r="3" spans="1:16">
      <c r="M3" s="444"/>
      <c r="N3" s="444"/>
      <c r="O3" s="444"/>
      <c r="P3" s="444"/>
    </row>
    <row r="4" spans="1:16">
      <c r="M4" s="444"/>
      <c r="N4" s="444"/>
      <c r="O4" s="444"/>
      <c r="P4" s="444"/>
    </row>
    <row r="5" spans="1:16">
      <c r="M5" s="444"/>
      <c r="N5" s="444"/>
      <c r="O5" s="444"/>
      <c r="P5" s="444"/>
    </row>
    <row r="6" spans="1:16">
      <c r="M6" s="444"/>
      <c r="N6" s="444"/>
      <c r="O6" s="444"/>
      <c r="P6" s="444"/>
    </row>
    <row r="7" spans="1:16">
      <c r="M7" s="444"/>
      <c r="N7" s="444"/>
      <c r="O7" s="444"/>
      <c r="P7" s="444"/>
    </row>
    <row r="8" spans="1:16">
      <c r="M8" s="444"/>
      <c r="N8" s="444"/>
      <c r="O8" s="444"/>
      <c r="P8" s="444"/>
    </row>
    <row r="9" spans="1:16">
      <c r="M9" s="444"/>
      <c r="N9" s="444"/>
      <c r="O9" s="444"/>
      <c r="P9" s="444"/>
    </row>
    <row r="10" spans="1:16">
      <c r="M10" s="444"/>
      <c r="N10" s="444"/>
      <c r="O10" s="444"/>
      <c r="P10" s="444"/>
    </row>
    <row r="11" spans="1:16">
      <c r="M11" s="444"/>
      <c r="N11" s="444"/>
      <c r="O11" s="444"/>
      <c r="P11" s="444"/>
    </row>
    <row r="12" spans="1:16">
      <c r="M12" s="444"/>
      <c r="N12" s="444"/>
      <c r="O12" s="444"/>
      <c r="P12" s="444"/>
    </row>
    <row r="13" spans="1:16">
      <c r="M13" s="444"/>
      <c r="N13" s="444"/>
      <c r="O13" s="444"/>
      <c r="P13" s="444"/>
    </row>
    <row r="14" spans="1:16">
      <c r="M14" s="444"/>
      <c r="N14" s="444"/>
      <c r="O14" s="444"/>
      <c r="P14" s="444"/>
    </row>
    <row r="15" spans="1:16">
      <c r="M15" s="444"/>
      <c r="N15" s="444"/>
      <c r="O15" s="444"/>
      <c r="P15" s="444"/>
    </row>
    <row r="36" spans="1:4">
      <c r="A36" s="93" t="s">
        <v>434</v>
      </c>
      <c r="C36" s="44"/>
    </row>
    <row r="37" spans="1:4">
      <c r="A37" s="21" t="s">
        <v>420</v>
      </c>
      <c r="C37" s="44"/>
    </row>
    <row r="38" spans="1:4">
      <c r="C38" s="44"/>
    </row>
    <row r="39" spans="1:4" hidden="1">
      <c r="A39" s="21" t="s">
        <v>76</v>
      </c>
      <c r="B39" s="21" t="s">
        <v>75</v>
      </c>
      <c r="C39" s="44"/>
    </row>
    <row r="40" spans="1:4" hidden="1">
      <c r="A40" s="396" t="s">
        <v>41</v>
      </c>
      <c r="B40" s="72">
        <v>266609.55200999998</v>
      </c>
      <c r="C40" s="72">
        <v>270000</v>
      </c>
      <c r="D40" s="23">
        <v>0.47071892740429322</v>
      </c>
    </row>
    <row r="41" spans="1:4" hidden="1">
      <c r="A41" s="396" t="s">
        <v>33</v>
      </c>
      <c r="B41" s="72">
        <v>48193.360189999999</v>
      </c>
      <c r="C41" s="72">
        <v>48000</v>
      </c>
      <c r="D41" s="23">
        <v>8.5088949910521863E-2</v>
      </c>
    </row>
    <row r="42" spans="1:4" hidden="1">
      <c r="A42" s="396" t="s">
        <v>30</v>
      </c>
      <c r="B42" s="72">
        <v>46230.238149999997</v>
      </c>
      <c r="C42" s="72">
        <v>46000</v>
      </c>
      <c r="D42" s="23">
        <v>8.1622912425871399E-2</v>
      </c>
    </row>
    <row r="43" spans="1:4" hidden="1">
      <c r="A43" s="396" t="s">
        <v>181</v>
      </c>
      <c r="B43" s="72">
        <v>35939.076860000001</v>
      </c>
      <c r="C43" s="72">
        <v>36000</v>
      </c>
      <c r="D43" s="23">
        <v>6.3453104301398486E-2</v>
      </c>
    </row>
    <row r="44" spans="1:4" hidden="1">
      <c r="A44" s="396" t="s">
        <v>36</v>
      </c>
      <c r="B44" s="72">
        <v>32034.510989999999</v>
      </c>
      <c r="C44" s="72">
        <v>32000</v>
      </c>
      <c r="D44" s="23">
        <v>5.6559303818822855E-2</v>
      </c>
    </row>
    <row r="45" spans="1:4" hidden="1">
      <c r="A45" s="396" t="s">
        <v>37</v>
      </c>
      <c r="B45" s="72">
        <v>13594.939350000001</v>
      </c>
      <c r="C45" s="72">
        <v>14000</v>
      </c>
      <c r="D45" s="23">
        <v>2.400287319307446E-2</v>
      </c>
    </row>
    <row r="46" spans="1:4" hidden="1">
      <c r="A46" s="396" t="s">
        <v>43</v>
      </c>
      <c r="B46" s="72">
        <v>12391.285830000001</v>
      </c>
      <c r="C46" s="72">
        <v>12000</v>
      </c>
      <c r="D46" s="23">
        <v>2.1877733678644942E-2</v>
      </c>
    </row>
    <row r="47" spans="1:4" hidden="1">
      <c r="A47" s="396" t="s">
        <v>32</v>
      </c>
      <c r="B47" s="72">
        <v>11237.221240000001</v>
      </c>
      <c r="C47" s="72">
        <v>11000</v>
      </c>
      <c r="D47" s="23">
        <v>1.9840147096076816E-2</v>
      </c>
    </row>
    <row r="48" spans="1:4" hidden="1">
      <c r="A48" s="396" t="s">
        <v>404</v>
      </c>
      <c r="B48" s="72">
        <v>10406.089319999999</v>
      </c>
      <c r="C48" s="72">
        <v>10000</v>
      </c>
      <c r="D48" s="23">
        <v>1.8372722080865069E-2</v>
      </c>
    </row>
    <row r="49" spans="1:4" hidden="1">
      <c r="A49" s="396" t="s">
        <v>401</v>
      </c>
      <c r="B49" s="72">
        <v>10133.241040000001</v>
      </c>
      <c r="C49" s="72">
        <v>10000</v>
      </c>
      <c r="D49" s="23">
        <v>1.7890988216727716E-2</v>
      </c>
    </row>
    <row r="50" spans="1:4" hidden="1">
      <c r="A50" s="396" t="s">
        <v>31</v>
      </c>
      <c r="B50" s="72">
        <v>9226.8302999999996</v>
      </c>
      <c r="C50" s="72">
        <v>9200</v>
      </c>
      <c r="D50" s="23">
        <v>1.6290652864509994E-2</v>
      </c>
    </row>
    <row r="51" spans="1:4" hidden="1">
      <c r="A51" s="396" t="s">
        <v>410</v>
      </c>
      <c r="B51" s="72">
        <v>6296.7207099999996</v>
      </c>
      <c r="C51" s="72">
        <v>6300</v>
      </c>
      <c r="D51" s="23">
        <v>1.1117327179126824E-2</v>
      </c>
    </row>
    <row r="52" spans="1:4" hidden="1">
      <c r="A52" s="396" t="s">
        <v>400</v>
      </c>
      <c r="B52" s="72">
        <v>6047.7749999999996</v>
      </c>
      <c r="C52" s="70">
        <v>6000</v>
      </c>
      <c r="D52" s="23">
        <v>1.0677795074182943E-2</v>
      </c>
    </row>
    <row r="53" spans="1:4" hidden="1">
      <c r="A53" s="396" t="s">
        <v>40</v>
      </c>
      <c r="B53" s="72">
        <v>5823.9633599999997</v>
      </c>
      <c r="C53" s="70">
        <v>5800</v>
      </c>
      <c r="D53" s="23">
        <v>1.0282639032971622E-2</v>
      </c>
    </row>
    <row r="54" spans="1:4" hidden="1">
      <c r="A54" t="s">
        <v>435</v>
      </c>
      <c r="B54" s="72">
        <v>26111.597990000002</v>
      </c>
      <c r="C54" s="70"/>
      <c r="D54" s="23">
        <v>4.6101961861456035E-2</v>
      </c>
    </row>
    <row r="55" spans="1:4" hidden="1">
      <c r="A55" s="396" t="s">
        <v>42</v>
      </c>
      <c r="B55" s="72">
        <v>4759.5887300000004</v>
      </c>
      <c r="C55" s="70">
        <v>4800</v>
      </c>
      <c r="D55" s="23">
        <v>8.4034067233537384E-3</v>
      </c>
    </row>
    <row r="56" spans="1:4" hidden="1">
      <c r="A56" s="396" t="s">
        <v>406</v>
      </c>
      <c r="B56" s="72">
        <v>4392.9102800000001</v>
      </c>
      <c r="C56" s="70">
        <v>4400</v>
      </c>
      <c r="D56" s="23">
        <v>7.7560087386041345E-3</v>
      </c>
    </row>
    <row r="57" spans="1:4" hidden="1">
      <c r="A57" s="396" t="s">
        <v>403</v>
      </c>
      <c r="B57" s="72">
        <v>4193.4281300000002</v>
      </c>
      <c r="C57" s="70">
        <v>4200</v>
      </c>
      <c r="D57" s="23">
        <v>7.4038082154931689E-3</v>
      </c>
    </row>
    <row r="58" spans="1:4" hidden="1">
      <c r="A58" s="396" t="s">
        <v>405</v>
      </c>
      <c r="B58" s="72">
        <v>4164.5566399999998</v>
      </c>
      <c r="C58" s="70">
        <v>4200</v>
      </c>
      <c r="D58" s="23">
        <v>7.3528334597017702E-3</v>
      </c>
    </row>
    <row r="59" spans="1:4" hidden="1">
      <c r="A59" s="396" t="s">
        <v>35</v>
      </c>
      <c r="B59" s="72">
        <v>3734.5339399999998</v>
      </c>
      <c r="C59" s="70">
        <v>3700</v>
      </c>
      <c r="D59" s="23">
        <v>6.5935965059713735E-3</v>
      </c>
    </row>
    <row r="60" spans="1:4" hidden="1">
      <c r="A60" s="396" t="s">
        <v>407</v>
      </c>
      <c r="B60" s="72">
        <v>2413.11202</v>
      </c>
      <c r="C60" s="70">
        <v>2400</v>
      </c>
      <c r="D60" s="23">
        <v>4.260528151362717E-3</v>
      </c>
    </row>
    <row r="61" spans="1:4" hidden="1">
      <c r="A61" s="396" t="s">
        <v>402</v>
      </c>
      <c r="B61" s="72">
        <v>1629.9707800000001</v>
      </c>
      <c r="C61" s="70">
        <v>1600</v>
      </c>
      <c r="D61" s="23">
        <v>2.8778342391616971E-3</v>
      </c>
    </row>
    <row r="62" spans="1:4" hidden="1">
      <c r="A62" s="396" t="s">
        <v>38</v>
      </c>
      <c r="B62" s="72">
        <v>714.41945999999996</v>
      </c>
      <c r="C62" s="397">
        <v>710</v>
      </c>
      <c r="D62" s="23">
        <v>1.2613605153777114E-3</v>
      </c>
    </row>
    <row r="63" spans="1:4" hidden="1">
      <c r="A63" s="21" t="s">
        <v>408</v>
      </c>
      <c r="B63" s="44">
        <v>109.07801000000001</v>
      </c>
      <c r="C63" s="21">
        <v>110</v>
      </c>
      <c r="D63" s="23">
        <v>1.9258531242972464E-4</v>
      </c>
    </row>
    <row r="64" spans="1:4" hidden="1"/>
    <row r="65" spans="1:4" hidden="1">
      <c r="A65" s="398" t="s">
        <v>97</v>
      </c>
      <c r="B65" s="75">
        <v>566388.00032999984</v>
      </c>
      <c r="C65" s="399">
        <v>490000</v>
      </c>
      <c r="D65" s="23">
        <v>1</v>
      </c>
    </row>
  </sheetData>
  <sheetProtection algorithmName="SHA-512" hashValue="TibFtvTDNcPl2W8rpSqvK6jCwRJONojmDLVdLQQeuAdWEJ1T5cw7ruxxzTqVZhkt6GiJvXAYGrx23MFTeur2Fg==" saltValue="UfkXf1hbqSYeB7VOTiheWQ==" spinCount="100000" sheet="1"/>
  <mergeCells count="1">
    <mergeCell ref="M2:P15"/>
  </mergeCells>
  <pageMargins left="0.7" right="0.7" top="0.75" bottom="0.75" header="0.3" footer="0.3"/>
  <pageSetup orientation="portrait" horizontalDpi="4294967292" verticalDpi="429496729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48"/>
  <sheetViews>
    <sheetView showGridLines="0" zoomScale="80" zoomScaleNormal="80" workbookViewId="0">
      <selection activeCell="L13" sqref="L13"/>
    </sheetView>
  </sheetViews>
  <sheetFormatPr defaultColWidth="8.75" defaultRowHeight="15.75"/>
  <cols>
    <col min="1" max="1" width="8.75" style="48" customWidth="1"/>
    <col min="2" max="2" width="11.75" style="48" bestFit="1" customWidth="1"/>
    <col min="3" max="10" width="8.75" style="48"/>
    <col min="11" max="11" width="1.75" style="48" customWidth="1"/>
    <col min="12" max="13" width="11.25" style="48" customWidth="1"/>
    <col min="14" max="16384" width="8.75" style="48"/>
  </cols>
  <sheetData>
    <row r="1" spans="1:13">
      <c r="A1" s="60"/>
      <c r="L1" s="434" t="s">
        <v>436</v>
      </c>
      <c r="M1" s="434"/>
    </row>
    <row r="2" spans="1:13">
      <c r="L2" s="434"/>
      <c r="M2" s="434"/>
    </row>
    <row r="3" spans="1:13">
      <c r="L3" s="434"/>
      <c r="M3" s="434"/>
    </row>
    <row r="4" spans="1:13">
      <c r="L4" s="434"/>
      <c r="M4" s="434"/>
    </row>
    <row r="5" spans="1:13">
      <c r="L5" s="434"/>
      <c r="M5" s="434"/>
    </row>
    <row r="6" spans="1:13">
      <c r="L6" s="434"/>
      <c r="M6" s="434"/>
    </row>
    <row r="7" spans="1:13">
      <c r="L7" s="434"/>
      <c r="M7" s="434"/>
    </row>
    <row r="8" spans="1:13">
      <c r="L8" s="434"/>
      <c r="M8" s="434"/>
    </row>
    <row r="9" spans="1:13">
      <c r="L9" s="434"/>
      <c r="M9" s="434"/>
    </row>
    <row r="10" spans="1:13">
      <c r="L10" s="434"/>
      <c r="M10" s="434"/>
    </row>
    <row r="11" spans="1:13">
      <c r="L11" s="434"/>
      <c r="M11" s="434"/>
    </row>
    <row r="12" spans="1:13">
      <c r="A12" s="61"/>
      <c r="L12" s="434"/>
      <c r="M12" s="434"/>
    </row>
    <row r="13" spans="1:13">
      <c r="A13" s="61"/>
      <c r="L13" s="124"/>
    </row>
    <row r="14" spans="1:13">
      <c r="A14" s="61"/>
    </row>
    <row r="15" spans="1:13">
      <c r="A15" s="61"/>
    </row>
    <row r="29" spans="5:16">
      <c r="E29" s="56"/>
      <c r="F29" s="56"/>
      <c r="G29" s="56"/>
      <c r="H29" s="56"/>
      <c r="I29" s="56"/>
      <c r="J29" s="56"/>
      <c r="K29" s="56"/>
      <c r="L29" s="56"/>
      <c r="M29" s="56"/>
      <c r="N29" s="56"/>
      <c r="O29" s="56"/>
      <c r="P29" s="56"/>
    </row>
    <row r="33" spans="1:5">
      <c r="A33" s="56" t="s">
        <v>125</v>
      </c>
    </row>
    <row r="37" spans="1:5" ht="15" customHeight="1"/>
    <row r="38" spans="1:5" ht="15" hidden="1" customHeight="1">
      <c r="A38" s="52" t="s">
        <v>45</v>
      </c>
      <c r="B38" s="52" t="s">
        <v>75</v>
      </c>
      <c r="C38" s="48" t="s">
        <v>148</v>
      </c>
    </row>
    <row r="39" spans="1:5" ht="16.149999999999999" hidden="1" customHeight="1">
      <c r="A39" s="87" t="s">
        <v>50</v>
      </c>
      <c r="B39" s="91">
        <v>78537.342290000001</v>
      </c>
      <c r="C39" s="69">
        <v>0.49669045189097216</v>
      </c>
      <c r="D39" s="50"/>
      <c r="E39" s="101"/>
    </row>
    <row r="40" spans="1:5" ht="16.149999999999999" hidden="1" customHeight="1">
      <c r="A40" s="87" t="s">
        <v>236</v>
      </c>
      <c r="B40" s="91">
        <v>60044.057059999999</v>
      </c>
      <c r="C40" s="69">
        <v>0.37973413620715374</v>
      </c>
      <c r="D40" s="50"/>
    </row>
    <row r="41" spans="1:5" ht="16.149999999999999" hidden="1" customHeight="1">
      <c r="A41" s="87" t="s">
        <v>53</v>
      </c>
      <c r="B41" s="91">
        <v>10152.79825</v>
      </c>
      <c r="C41" s="69">
        <v>6.4208920288259613E-2</v>
      </c>
      <c r="D41" s="50"/>
    </row>
    <row r="42" spans="1:5" ht="16.149999999999999" hidden="1" customHeight="1">
      <c r="A42" s="87" t="s">
        <v>52</v>
      </c>
      <c r="B42" s="91">
        <v>5096.3362500000003</v>
      </c>
      <c r="C42" s="69">
        <v>3.2230547675702902E-2</v>
      </c>
      <c r="D42" s="50"/>
    </row>
    <row r="43" spans="1:5" ht="16.149999999999999" hidden="1" customHeight="1">
      <c r="A43" s="87" t="s">
        <v>54</v>
      </c>
      <c r="B43" s="91">
        <v>2553.1838699999998</v>
      </c>
      <c r="C43" s="69">
        <v>1.6146994705632037E-2</v>
      </c>
      <c r="D43" s="50"/>
    </row>
    <row r="44" spans="1:5" ht="16.149999999999999" hidden="1" customHeight="1">
      <c r="A44" s="87" t="s">
        <v>144</v>
      </c>
      <c r="B44" s="91">
        <v>1041.51217</v>
      </c>
      <c r="C44" s="69">
        <v>6.5867921587806884E-3</v>
      </c>
      <c r="D44" s="50"/>
    </row>
    <row r="45" spans="1:5" ht="16.149999999999999" hidden="1" customHeight="1">
      <c r="A45" s="87" t="s">
        <v>51</v>
      </c>
      <c r="B45" s="91">
        <v>363.58775000000003</v>
      </c>
      <c r="C45" s="69">
        <v>2.2994229061468513E-3</v>
      </c>
      <c r="D45" s="50"/>
    </row>
    <row r="46" spans="1:5" ht="16.149999999999999" hidden="1" customHeight="1">
      <c r="A46" s="87" t="s">
        <v>145</v>
      </c>
      <c r="B46" s="91">
        <v>184.43968000000001</v>
      </c>
      <c r="C46" s="69">
        <v>1.1664442077446099E-3</v>
      </c>
      <c r="D46" s="50"/>
    </row>
    <row r="47" spans="1:5" ht="16.149999999999999" hidden="1" customHeight="1">
      <c r="A47" s="88" t="s">
        <v>146</v>
      </c>
      <c r="B47" s="92">
        <v>148.04739000000001</v>
      </c>
      <c r="C47" s="69">
        <v>9.3628995960742985E-4</v>
      </c>
      <c r="D47" s="50"/>
    </row>
    <row r="48" spans="1:5" ht="15" hidden="1" customHeight="1">
      <c r="B48" s="57">
        <v>158121.30471</v>
      </c>
    </row>
  </sheetData>
  <sheetProtection algorithmName="SHA-512" hashValue="wsdqadMZ3VnoBTHON1AQ1yKLrEPKCA6Ln3n1it5F6EnMt+4KqW5b5S0zCGbDMKcCTktdTmqWnFDhCjV90biPPw==" saltValue="WwqPRvW5kTfUGbb4HZ0MHw==" spinCount="100000" sheet="1"/>
  <sortState ref="A39:C47">
    <sortCondition descending="1" ref="C39:C47"/>
  </sortState>
  <mergeCells count="1">
    <mergeCell ref="L1:M12"/>
  </mergeCells>
  <pageMargins left="0.7" right="0.7" top="0.75" bottom="0.75" header="0.3" footer="0.3"/>
  <pageSetup orientation="portrait" horizontalDpi="4294967292" verticalDpi="429496729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5"/>
  <sheetViews>
    <sheetView showGridLines="0" zoomScale="80" zoomScaleNormal="80" workbookViewId="0">
      <selection activeCell="Y18" sqref="Y18"/>
    </sheetView>
  </sheetViews>
  <sheetFormatPr defaultColWidth="8.75" defaultRowHeight="15.75"/>
  <cols>
    <col min="1" max="1" width="8.75" style="21"/>
    <col min="2" max="2" width="10.75" style="21" customWidth="1"/>
    <col min="3" max="10" width="8.75" style="21"/>
    <col min="11" max="11" width="4.75" style="21" customWidth="1"/>
    <col min="12" max="15" width="8.25" style="21" customWidth="1"/>
    <col min="16" max="16384" width="8.75" style="21"/>
  </cols>
  <sheetData>
    <row r="1" spans="1:15">
      <c r="A1" s="45"/>
    </row>
    <row r="2" spans="1:15">
      <c r="L2" s="440" t="s">
        <v>443</v>
      </c>
      <c r="M2" s="440"/>
      <c r="N2" s="440"/>
      <c r="O2" s="440"/>
    </row>
    <row r="3" spans="1:15">
      <c r="L3" s="440"/>
      <c r="M3" s="440"/>
      <c r="N3" s="440"/>
      <c r="O3" s="440"/>
    </row>
    <row r="4" spans="1:15">
      <c r="L4" s="440"/>
      <c r="M4" s="440"/>
      <c r="N4" s="440"/>
      <c r="O4" s="440"/>
    </row>
    <row r="5" spans="1:15">
      <c r="L5" s="440"/>
      <c r="M5" s="440"/>
      <c r="N5" s="440"/>
      <c r="O5" s="440"/>
    </row>
    <row r="6" spans="1:15">
      <c r="L6" s="440"/>
      <c r="M6" s="440"/>
      <c r="N6" s="440"/>
      <c r="O6" s="440"/>
    </row>
    <row r="7" spans="1:15">
      <c r="L7" s="440"/>
      <c r="M7" s="440"/>
      <c r="N7" s="440"/>
      <c r="O7" s="440"/>
    </row>
    <row r="8" spans="1:15">
      <c r="L8" s="440"/>
      <c r="M8" s="440"/>
      <c r="N8" s="440"/>
      <c r="O8" s="440"/>
    </row>
    <row r="9" spans="1:15">
      <c r="L9" s="440"/>
      <c r="M9" s="440"/>
      <c r="N9" s="440"/>
      <c r="O9" s="440"/>
    </row>
    <row r="10" spans="1:15">
      <c r="L10" s="440"/>
      <c r="M10" s="440"/>
      <c r="N10" s="440"/>
      <c r="O10" s="440"/>
    </row>
    <row r="11" spans="1:15">
      <c r="L11" s="440"/>
      <c r="M11" s="440"/>
      <c r="N11" s="440"/>
      <c r="O11" s="440"/>
    </row>
    <row r="12" spans="1:15">
      <c r="A12" s="24"/>
      <c r="L12" s="440"/>
      <c r="M12" s="440"/>
      <c r="N12" s="440"/>
      <c r="O12" s="440"/>
    </row>
    <row r="13" spans="1:15">
      <c r="A13" s="24"/>
      <c r="L13" s="440"/>
      <c r="M13" s="440"/>
      <c r="N13" s="440"/>
      <c r="O13" s="440"/>
    </row>
    <row r="14" spans="1:15">
      <c r="A14" s="24"/>
      <c r="L14" s="440"/>
      <c r="M14" s="440"/>
      <c r="N14" s="440"/>
      <c r="O14" s="440"/>
    </row>
    <row r="15" spans="1:15">
      <c r="A15" s="24"/>
      <c r="L15" s="440"/>
      <c r="M15" s="440"/>
      <c r="N15" s="440"/>
      <c r="O15" s="440"/>
    </row>
    <row r="29" spans="5:15">
      <c r="E29" s="46"/>
      <c r="F29" s="46"/>
      <c r="G29" s="46"/>
      <c r="H29" s="46"/>
      <c r="I29" s="46"/>
      <c r="J29" s="46"/>
      <c r="K29" s="46"/>
      <c r="L29" s="46"/>
      <c r="M29" s="46"/>
      <c r="N29" s="46"/>
      <c r="O29" s="46"/>
    </row>
    <row r="33" spans="1:6">
      <c r="A33" s="93" t="s">
        <v>434</v>
      </c>
    </row>
    <row r="34" spans="1:6">
      <c r="A34" s="21" t="s">
        <v>420</v>
      </c>
    </row>
    <row r="38" spans="1:6" hidden="1">
      <c r="A38" s="22" t="s">
        <v>45</v>
      </c>
      <c r="B38" s="22" t="s">
        <v>75</v>
      </c>
    </row>
    <row r="39" spans="1:6" hidden="1">
      <c r="A39" t="s">
        <v>41</v>
      </c>
      <c r="B39" s="72">
        <v>36985.513469999998</v>
      </c>
      <c r="C39" t="s">
        <v>437</v>
      </c>
      <c r="D39" s="23"/>
      <c r="F39" s="23">
        <f>B39/SUM($B$39:$B$52)</f>
        <v>0.61597292523124503</v>
      </c>
    </row>
    <row r="40" spans="1:6" hidden="1">
      <c r="A40" t="s">
        <v>30</v>
      </c>
      <c r="B40" s="72">
        <v>3982.3713899999998</v>
      </c>
      <c r="C40">
        <v>4000</v>
      </c>
      <c r="D40" s="23"/>
      <c r="F40" s="23">
        <f t="shared" ref="F40:F52" si="0">B40/SUM($B$39:$B$52)</f>
        <v>6.6324155711539434E-2</v>
      </c>
    </row>
    <row r="41" spans="1:6" hidden="1">
      <c r="A41" t="s">
        <v>181</v>
      </c>
      <c r="B41" s="72">
        <v>3274.6093000000001</v>
      </c>
      <c r="C41">
        <v>3300</v>
      </c>
      <c r="D41" s="23"/>
      <c r="F41" s="23">
        <f t="shared" si="0"/>
        <v>5.453677616633721E-2</v>
      </c>
    </row>
    <row r="42" spans="1:6" hidden="1">
      <c r="A42" t="s">
        <v>36</v>
      </c>
      <c r="B42" s="72">
        <v>3043.35383</v>
      </c>
      <c r="C42">
        <v>3000</v>
      </c>
      <c r="D42" s="23"/>
      <c r="F42" s="23">
        <f t="shared" si="0"/>
        <v>5.0685346377558706E-2</v>
      </c>
    </row>
    <row r="43" spans="1:6" hidden="1">
      <c r="A43" t="s">
        <v>33</v>
      </c>
      <c r="B43" s="72">
        <v>2941.5530899999999</v>
      </c>
      <c r="C43">
        <v>2900</v>
      </c>
      <c r="D43" s="23"/>
      <c r="F43" s="23">
        <f t="shared" si="0"/>
        <v>4.8989912308234011E-2</v>
      </c>
    </row>
    <row r="44" spans="1:6" hidden="1">
      <c r="A44" t="s">
        <v>37</v>
      </c>
      <c r="B44" s="72">
        <v>1638.0349200000001</v>
      </c>
      <c r="C44">
        <v>1600</v>
      </c>
      <c r="D44" s="23"/>
      <c r="F44" s="23">
        <f t="shared" si="0"/>
        <v>2.7280550319295823E-2</v>
      </c>
    </row>
    <row r="45" spans="1:6" hidden="1">
      <c r="A45" t="s">
        <v>401</v>
      </c>
      <c r="B45" s="72">
        <v>1341.1439</v>
      </c>
      <c r="C45">
        <v>1300</v>
      </c>
      <c r="D45" s="23"/>
      <c r="F45" s="23">
        <f t="shared" si="0"/>
        <v>2.2335997360402211E-2</v>
      </c>
    </row>
    <row r="46" spans="1:6" hidden="1">
      <c r="A46" t="s">
        <v>400</v>
      </c>
      <c r="B46" s="72">
        <v>1058.19946</v>
      </c>
      <c r="C46">
        <v>1100</v>
      </c>
      <c r="D46" s="23"/>
      <c r="F46" s="23">
        <f t="shared" si="0"/>
        <v>1.7623716847490447E-2</v>
      </c>
    </row>
    <row r="47" spans="1:6" hidden="1">
      <c r="A47" t="s">
        <v>32</v>
      </c>
      <c r="B47" s="72">
        <v>986.40413999999998</v>
      </c>
      <c r="C47" t="s">
        <v>438</v>
      </c>
      <c r="D47" s="23"/>
      <c r="F47" s="23">
        <f t="shared" si="0"/>
        <v>1.6428006172439669E-2</v>
      </c>
    </row>
    <row r="48" spans="1:6" hidden="1">
      <c r="A48" t="s">
        <v>43</v>
      </c>
      <c r="B48" s="72">
        <v>747.56401000000005</v>
      </c>
      <c r="C48" t="s">
        <v>438</v>
      </c>
      <c r="D48" s="23"/>
      <c r="F48" s="23">
        <f t="shared" si="0"/>
        <v>1.2450258137170584E-2</v>
      </c>
    </row>
    <row r="49" spans="1:6" hidden="1">
      <c r="A49" t="s">
        <v>31</v>
      </c>
      <c r="B49" s="72">
        <v>563.87823000000003</v>
      </c>
      <c r="C49" t="s">
        <v>438</v>
      </c>
      <c r="D49" s="23"/>
      <c r="F49" s="23">
        <f t="shared" si="0"/>
        <v>9.3910747809152102E-3</v>
      </c>
    </row>
    <row r="50" spans="1:6" hidden="1">
      <c r="A50" t="s">
        <v>404</v>
      </c>
      <c r="B50" s="72">
        <v>546.92601999999999</v>
      </c>
      <c r="C50" t="s">
        <v>438</v>
      </c>
      <c r="D50" s="23"/>
      <c r="F50" s="23">
        <f t="shared" si="0"/>
        <v>9.1087452577275907E-3</v>
      </c>
    </row>
    <row r="51" spans="1:6" hidden="1">
      <c r="A51" t="s">
        <v>40</v>
      </c>
      <c r="B51" s="72">
        <v>520.00936000000002</v>
      </c>
      <c r="C51" t="s">
        <v>438</v>
      </c>
      <c r="D51" s="23"/>
      <c r="F51" s="23">
        <f t="shared" si="0"/>
        <v>8.6604634240549754E-3</v>
      </c>
    </row>
    <row r="52" spans="1:6" hidden="1">
      <c r="A52" t="s">
        <v>439</v>
      </c>
      <c r="B52" s="72">
        <f>SUM(B53:B62)</f>
        <v>2414.4959400000002</v>
      </c>
      <c r="C52"/>
      <c r="D52" s="23"/>
      <c r="F52" s="23">
        <f t="shared" si="0"/>
        <v>4.0212071905588849E-2</v>
      </c>
    </row>
    <row r="53" spans="1:6" hidden="1">
      <c r="A53" t="s">
        <v>410</v>
      </c>
      <c r="B53" s="72">
        <v>432.84222999999997</v>
      </c>
      <c r="C53" t="s">
        <v>101</v>
      </c>
      <c r="D53" s="23"/>
      <c r="E53" s="75">
        <v>2414.4959400000002</v>
      </c>
      <c r="F53" s="21" t="s">
        <v>440</v>
      </c>
    </row>
    <row r="54" spans="1:6" hidden="1">
      <c r="A54" s="85" t="s">
        <v>42</v>
      </c>
      <c r="B54" s="72">
        <v>411.43374999999997</v>
      </c>
      <c r="C54" t="s">
        <v>101</v>
      </c>
      <c r="D54" s="23"/>
      <c r="E54" s="23">
        <v>3.7007172153761272E-2</v>
      </c>
    </row>
    <row r="55" spans="1:6" ht="31.5" hidden="1">
      <c r="A55" s="85" t="s">
        <v>406</v>
      </c>
      <c r="B55" s="72">
        <v>374.70283999999998</v>
      </c>
      <c r="C55" t="s">
        <v>101</v>
      </c>
      <c r="D55" s="23"/>
    </row>
    <row r="56" spans="1:6" hidden="1">
      <c r="A56" s="85" t="s">
        <v>403</v>
      </c>
      <c r="B56" s="72">
        <v>323.45393000000001</v>
      </c>
      <c r="C56" t="s">
        <v>101</v>
      </c>
      <c r="D56" s="23"/>
    </row>
    <row r="57" spans="1:6" hidden="1">
      <c r="A57" s="85" t="s">
        <v>35</v>
      </c>
      <c r="B57" s="72">
        <v>243.4606</v>
      </c>
      <c r="C57" t="s">
        <v>101</v>
      </c>
      <c r="D57" s="23"/>
    </row>
    <row r="58" spans="1:6" ht="31.5" hidden="1">
      <c r="A58" s="85" t="s">
        <v>405</v>
      </c>
      <c r="B58" s="72">
        <v>202.03446</v>
      </c>
      <c r="C58" t="s">
        <v>101</v>
      </c>
      <c r="D58" s="23"/>
    </row>
    <row r="59" spans="1:6" ht="31.5" hidden="1">
      <c r="A59" s="85" t="s">
        <v>407</v>
      </c>
      <c r="B59" s="72">
        <v>176.95341999999999</v>
      </c>
      <c r="C59" t="s">
        <v>102</v>
      </c>
      <c r="D59" s="23"/>
    </row>
    <row r="60" spans="1:6" hidden="1">
      <c r="A60" s="85" t="s">
        <v>402</v>
      </c>
      <c r="B60" s="72">
        <v>168.19318999999999</v>
      </c>
      <c r="C60" t="s">
        <v>102</v>
      </c>
      <c r="D60" s="23"/>
    </row>
    <row r="61" spans="1:6" ht="31.5" hidden="1">
      <c r="A61" s="85" t="s">
        <v>38</v>
      </c>
      <c r="B61" s="72">
        <v>77.634820000000005</v>
      </c>
      <c r="C61" t="s">
        <v>103</v>
      </c>
      <c r="D61" s="23"/>
    </row>
    <row r="62" spans="1:6" ht="31.5" hidden="1">
      <c r="A62" s="85" t="s">
        <v>408</v>
      </c>
      <c r="B62" s="72">
        <v>3.7867000000000002</v>
      </c>
      <c r="C62" t="s">
        <v>103</v>
      </c>
      <c r="D62" s="23"/>
    </row>
    <row r="63" spans="1:6" hidden="1"/>
    <row r="64" spans="1:6" hidden="1">
      <c r="A64" s="398" t="s">
        <v>97</v>
      </c>
      <c r="B64" s="400">
        <f>SUM(B39:B51,B53:B62)</f>
        <v>60044.057060000006</v>
      </c>
      <c r="C64" s="401">
        <v>65000</v>
      </c>
      <c r="D64" s="23">
        <v>1</v>
      </c>
    </row>
    <row r="65" spans="2:2">
      <c r="B65" s="75"/>
    </row>
  </sheetData>
  <sheetProtection algorithmName="SHA-512" hashValue="4VdqsyVmyw8w8zr6Wk30UZpYmiZQZ4xYizHm6B2tBibs8pbvrE1ZOYD/Y4H8z0Uz/7q5tJ5SO7HX9w04L6ZGlw==" saltValue="Kj1E+1elI2HlTN/0SsBiDA==" spinCount="100000" sheet="1"/>
  <mergeCells count="1">
    <mergeCell ref="L2:O15"/>
  </mergeCells>
  <pageMargins left="0.7" right="0.7" top="0.75" bottom="0.75" header="0.3" footer="0.3"/>
  <pageSetup orientation="portrait" horizontalDpi="4294967292" verticalDpi="4294967292"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49"/>
  <sheetViews>
    <sheetView showGridLines="0" zoomScale="70" zoomScaleNormal="70" workbookViewId="0">
      <selection activeCell="U62" sqref="U62:U63"/>
    </sheetView>
  </sheetViews>
  <sheetFormatPr defaultColWidth="8.75" defaultRowHeight="15.75"/>
  <cols>
    <col min="1" max="1" width="8.75" style="48"/>
    <col min="2" max="2" width="10.75" style="48" bestFit="1" customWidth="1"/>
    <col min="3" max="11" width="8.75" style="48"/>
    <col min="12" max="15" width="8" style="48" customWidth="1"/>
    <col min="16" max="16384" width="8.75" style="48"/>
  </cols>
  <sheetData>
    <row r="1" spans="1:15">
      <c r="A1" s="60"/>
    </row>
    <row r="2" spans="1:15">
      <c r="L2" s="448" t="s">
        <v>445</v>
      </c>
      <c r="M2" s="448"/>
      <c r="N2" s="448"/>
      <c r="O2" s="448"/>
    </row>
    <row r="3" spans="1:15">
      <c r="L3" s="448"/>
      <c r="M3" s="448"/>
      <c r="N3" s="448"/>
      <c r="O3" s="448"/>
    </row>
    <row r="4" spans="1:15">
      <c r="L4" s="448"/>
      <c r="M4" s="448"/>
      <c r="N4" s="448"/>
      <c r="O4" s="448"/>
    </row>
    <row r="5" spans="1:15">
      <c r="L5" s="448"/>
      <c r="M5" s="448"/>
      <c r="N5" s="448"/>
      <c r="O5" s="448"/>
    </row>
    <row r="6" spans="1:15">
      <c r="L6" s="448"/>
      <c r="M6" s="448"/>
      <c r="N6" s="448"/>
      <c r="O6" s="448"/>
    </row>
    <row r="7" spans="1:15">
      <c r="L7" s="448"/>
      <c r="M7" s="448"/>
      <c r="N7" s="448"/>
      <c r="O7" s="448"/>
    </row>
    <row r="8" spans="1:15">
      <c r="L8" s="448"/>
      <c r="M8" s="448"/>
      <c r="N8" s="448"/>
      <c r="O8" s="448"/>
    </row>
    <row r="9" spans="1:15">
      <c r="L9" s="448"/>
      <c r="M9" s="448"/>
      <c r="N9" s="448"/>
      <c r="O9" s="448"/>
    </row>
    <row r="10" spans="1:15">
      <c r="L10" s="448"/>
      <c r="M10" s="448"/>
      <c r="N10" s="448"/>
      <c r="O10" s="448"/>
    </row>
    <row r="11" spans="1:15">
      <c r="L11" s="448"/>
      <c r="M11" s="448"/>
      <c r="N11" s="448"/>
      <c r="O11" s="448"/>
    </row>
    <row r="12" spans="1:15">
      <c r="A12" s="61"/>
      <c r="L12" s="448"/>
      <c r="M12" s="448"/>
      <c r="N12" s="448"/>
      <c r="O12" s="448"/>
    </row>
    <row r="13" spans="1:15">
      <c r="A13" s="61"/>
      <c r="L13" s="448"/>
      <c r="M13" s="448"/>
      <c r="N13" s="448"/>
      <c r="O13" s="448"/>
    </row>
    <row r="14" spans="1:15">
      <c r="A14" s="61"/>
      <c r="L14" s="448"/>
      <c r="M14" s="448"/>
      <c r="N14" s="448"/>
      <c r="O14" s="448"/>
    </row>
    <row r="15" spans="1:15">
      <c r="A15" s="61"/>
      <c r="L15" s="448"/>
      <c r="M15" s="448"/>
      <c r="N15" s="448"/>
      <c r="O15" s="448"/>
    </row>
    <row r="16" spans="1:15">
      <c r="L16" s="124"/>
    </row>
    <row r="29" spans="5:15">
      <c r="E29" s="56"/>
      <c r="F29" s="56"/>
      <c r="G29" s="56"/>
      <c r="H29" s="56"/>
      <c r="I29" s="56"/>
      <c r="J29" s="56"/>
      <c r="K29" s="56"/>
      <c r="L29" s="56"/>
      <c r="M29" s="56"/>
      <c r="N29" s="56"/>
      <c r="O29" s="56"/>
    </row>
    <row r="33" spans="1:4">
      <c r="A33" s="56" t="s">
        <v>125</v>
      </c>
    </row>
    <row r="38" spans="1:4" hidden="1">
      <c r="A38" s="52" t="s">
        <v>45</v>
      </c>
      <c r="B38" s="52" t="s">
        <v>75</v>
      </c>
      <c r="C38" s="48" t="s">
        <v>147</v>
      </c>
      <c r="D38" s="48" t="s">
        <v>135</v>
      </c>
    </row>
    <row r="39" spans="1:4" hidden="1">
      <c r="A39" s="87" t="s">
        <v>50</v>
      </c>
      <c r="B39" s="91">
        <v>59219.144039999999</v>
      </c>
      <c r="C39" s="89">
        <v>59000</v>
      </c>
      <c r="D39" s="50">
        <v>0.51365915994915778</v>
      </c>
    </row>
    <row r="40" spans="1:4" hidden="1">
      <c r="A40" s="87" t="s">
        <v>236</v>
      </c>
      <c r="B40" s="91">
        <v>42660.899279999998</v>
      </c>
      <c r="C40" s="89">
        <v>43000</v>
      </c>
      <c r="D40" s="50">
        <v>0.37003509662414275</v>
      </c>
    </row>
    <row r="41" spans="1:4" hidden="1">
      <c r="A41" s="87" t="s">
        <v>53</v>
      </c>
      <c r="B41" s="91">
        <v>7555.1718899999996</v>
      </c>
      <c r="C41" s="89">
        <v>7600</v>
      </c>
      <c r="D41" s="50">
        <v>6.5532579188709431E-2</v>
      </c>
    </row>
    <row r="42" spans="1:4" hidden="1">
      <c r="A42" s="87" t="s">
        <v>52</v>
      </c>
      <c r="B42" s="91">
        <v>3028.2917000000002</v>
      </c>
      <c r="C42" s="89">
        <v>3000</v>
      </c>
      <c r="D42" s="50">
        <v>2.6267008683075976E-2</v>
      </c>
    </row>
    <row r="43" spans="1:4" hidden="1">
      <c r="A43" s="87" t="s">
        <v>54</v>
      </c>
      <c r="B43" s="91">
        <v>1951.30198</v>
      </c>
      <c r="C43" s="89">
        <v>2000</v>
      </c>
      <c r="D43" s="50">
        <v>1.6925339805264908E-2</v>
      </c>
    </row>
    <row r="44" spans="1:4" hidden="1">
      <c r="A44" s="87" t="s">
        <v>144</v>
      </c>
      <c r="B44" s="91">
        <v>517.09689000000003</v>
      </c>
      <c r="C44" s="89">
        <v>520</v>
      </c>
      <c r="D44" s="50">
        <v>4.4852312277650075E-3</v>
      </c>
    </row>
    <row r="45" spans="1:4" hidden="1">
      <c r="A45" s="87" t="s">
        <v>51</v>
      </c>
      <c r="B45" s="91">
        <v>193.97746000000001</v>
      </c>
      <c r="C45" s="89">
        <v>190</v>
      </c>
      <c r="D45" s="50">
        <v>1.6825352809113543E-3</v>
      </c>
    </row>
    <row r="46" spans="1:4" hidden="1">
      <c r="A46" s="87" t="s">
        <v>145</v>
      </c>
      <c r="B46" s="91">
        <v>92.730720000000005</v>
      </c>
      <c r="C46" s="89">
        <v>90</v>
      </c>
      <c r="D46" s="50">
        <v>8.0433421503875837E-4</v>
      </c>
    </row>
    <row r="47" spans="1:4" hidden="1">
      <c r="A47" s="88" t="s">
        <v>146</v>
      </c>
      <c r="B47" s="92">
        <v>70.178020000000004</v>
      </c>
      <c r="C47" s="90">
        <v>70</v>
      </c>
      <c r="D47" s="63">
        <f>B47/B48</f>
        <v>6.0871502593395465E-4</v>
      </c>
    </row>
    <row r="48" spans="1:4" hidden="1">
      <c r="A48" s="48" t="s">
        <v>11</v>
      </c>
      <c r="B48" s="48">
        <v>115288.79198000001</v>
      </c>
      <c r="C48" s="62"/>
      <c r="D48" s="50">
        <v>1</v>
      </c>
    </row>
    <row r="49" hidden="1"/>
  </sheetData>
  <sheetProtection algorithmName="SHA-512" hashValue="VV8s2hJM4wxdgjSzQD0rcqtHl6LlyFxHyBEpGGdmwMrNE7fKVyKKDiZ2okhhTXK6SJrQzHMgLcswUPerjfin0A==" saltValue="RYq+cHF+hEjOoZWKc6jMgw==" spinCount="100000" sheet="1"/>
  <sortState ref="A39:D47">
    <sortCondition descending="1" ref="D39:D47"/>
  </sortState>
  <mergeCells count="1">
    <mergeCell ref="L2:O15"/>
  </mergeCells>
  <pageMargins left="0.7" right="0.7" top="0.75" bottom="0.75" header="0.3" footer="0.3"/>
  <pageSetup orientation="portrait" horizontalDpi="4294967292" verticalDpi="429496729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dimension ref="A1:Z202"/>
  <sheetViews>
    <sheetView showGridLines="0" showRowColHeaders="0" zoomScale="70" zoomScaleNormal="70" zoomScalePageLayoutView="70" workbookViewId="0">
      <selection activeCell="A4" sqref="A4"/>
    </sheetView>
  </sheetViews>
  <sheetFormatPr defaultColWidth="8.75" defaultRowHeight="15.75"/>
  <cols>
    <col min="1" max="16384" width="8.75" style="1"/>
  </cols>
  <sheetData>
    <row r="1" spans="1:26" ht="15.75" customHeight="1">
      <c r="A1" s="449" t="s">
        <v>84</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6" ht="15.75" customHeight="1">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row>
    <row r="3" spans="1:26" ht="15.75" customHeight="1" thickBot="1">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26" ht="16.5" customHeight="1" thickTop="1"/>
    <row r="36" spans="1:20">
      <c r="N36" s="2"/>
    </row>
    <row r="37" spans="1:20">
      <c r="A37" s="2" t="s">
        <v>62</v>
      </c>
      <c r="N37" s="2"/>
    </row>
    <row r="39" spans="1:20" hidden="1">
      <c r="A39" s="3" t="s">
        <v>45</v>
      </c>
      <c r="B39" s="3" t="s">
        <v>0</v>
      </c>
      <c r="C39" s="3"/>
      <c r="D39" s="3"/>
      <c r="E39" s="3"/>
      <c r="F39" s="3"/>
      <c r="G39" s="3"/>
      <c r="N39" s="3" t="s">
        <v>45</v>
      </c>
      <c r="O39" s="3" t="s">
        <v>0</v>
      </c>
      <c r="P39" s="3"/>
      <c r="Q39" s="3"/>
      <c r="R39" s="3"/>
      <c r="S39" s="3"/>
      <c r="T39" s="3"/>
    </row>
    <row r="40" spans="1:20" hidden="1">
      <c r="A40" s="3" t="s">
        <v>25</v>
      </c>
      <c r="B40" s="4">
        <v>59110</v>
      </c>
      <c r="C40" s="4"/>
      <c r="D40" s="5">
        <f>B40/$B$62</f>
        <v>0.17106508344885266</v>
      </c>
      <c r="E40" s="5"/>
      <c r="F40" s="6"/>
      <c r="G40" s="3"/>
      <c r="N40" s="3" t="s">
        <v>17</v>
      </c>
      <c r="O40" s="4">
        <v>12515</v>
      </c>
      <c r="P40" s="4"/>
      <c r="Q40" s="5">
        <f>O40/$O$62</f>
        <v>0.13394954763263039</v>
      </c>
      <c r="R40" s="5"/>
      <c r="S40" s="6"/>
    </row>
    <row r="41" spans="1:20" hidden="1">
      <c r="A41" s="3" t="s">
        <v>17</v>
      </c>
      <c r="B41" s="4">
        <v>44693</v>
      </c>
      <c r="C41" s="4"/>
      <c r="D41" s="5">
        <f t="shared" ref="D41:D62" si="0">B41/$B$62</f>
        <v>0.12934210412078451</v>
      </c>
      <c r="E41" s="5"/>
      <c r="F41" s="7"/>
      <c r="G41" s="3"/>
      <c r="N41" s="3" t="s">
        <v>20</v>
      </c>
      <c r="O41" s="4">
        <v>9992</v>
      </c>
      <c r="P41" s="4"/>
      <c r="Q41" s="5">
        <f t="shared" ref="Q41:Q60" si="1">O41/$O$62</f>
        <v>0.1069455757047737</v>
      </c>
      <c r="R41" s="5"/>
      <c r="S41" s="7"/>
      <c r="T41" s="3"/>
    </row>
    <row r="42" spans="1:20" hidden="1">
      <c r="A42" s="3" t="s">
        <v>29</v>
      </c>
      <c r="B42" s="4">
        <v>39535</v>
      </c>
      <c r="C42" s="4"/>
      <c r="D42" s="5">
        <f t="shared" si="0"/>
        <v>0.11441478724666537</v>
      </c>
      <c r="E42" s="5"/>
      <c r="F42" s="7"/>
      <c r="G42" s="3"/>
      <c r="N42" s="3" t="s">
        <v>28</v>
      </c>
      <c r="O42" s="4">
        <v>9472</v>
      </c>
      <c r="P42" s="4"/>
      <c r="Q42" s="5">
        <f t="shared" si="1"/>
        <v>0.10137995327017779</v>
      </c>
      <c r="R42" s="5"/>
      <c r="S42" s="7"/>
      <c r="T42" s="3"/>
    </row>
    <row r="43" spans="1:20" hidden="1">
      <c r="A43" s="3" t="s">
        <v>44</v>
      </c>
      <c r="B43" s="4">
        <v>35893</v>
      </c>
      <c r="C43" s="4"/>
      <c r="D43" s="5">
        <f t="shared" si="0"/>
        <v>0.10387479343985229</v>
      </c>
      <c r="E43" s="5"/>
      <c r="F43" s="7"/>
      <c r="G43" s="3"/>
      <c r="N43" s="3" t="s">
        <v>25</v>
      </c>
      <c r="O43" s="4">
        <v>9156</v>
      </c>
      <c r="P43" s="4"/>
      <c r="Q43" s="5">
        <f t="shared" si="1"/>
        <v>9.799776732915412E-2</v>
      </c>
      <c r="R43" s="5"/>
      <c r="S43" s="7"/>
      <c r="T43" s="3"/>
    </row>
    <row r="44" spans="1:20" hidden="1">
      <c r="A44" s="3" t="s">
        <v>16</v>
      </c>
      <c r="B44" s="4">
        <v>35878</v>
      </c>
      <c r="C44" s="4"/>
      <c r="D44" s="5">
        <f t="shared" si="0"/>
        <v>0.10383138325119161</v>
      </c>
      <c r="E44" s="5"/>
      <c r="F44" s="7"/>
      <c r="G44" s="3"/>
      <c r="N44" s="3" t="s">
        <v>44</v>
      </c>
      <c r="O44" s="4">
        <v>9086</v>
      </c>
      <c r="P44" s="4"/>
      <c r="Q44" s="5">
        <f t="shared" si="1"/>
        <v>9.7248548924496983E-2</v>
      </c>
      <c r="R44" s="5"/>
      <c r="S44" s="7"/>
      <c r="T44" s="3"/>
    </row>
    <row r="45" spans="1:20" hidden="1">
      <c r="A45" s="3" t="s">
        <v>20</v>
      </c>
      <c r="B45" s="4">
        <v>28816</v>
      </c>
      <c r="C45" s="4"/>
      <c r="D45" s="5">
        <f t="shared" si="0"/>
        <v>8.3393866429743502E-2</v>
      </c>
      <c r="E45" s="5"/>
      <c r="F45" s="7"/>
      <c r="G45" s="3"/>
      <c r="N45" s="3" t="s">
        <v>21</v>
      </c>
      <c r="O45" s="4">
        <v>9007</v>
      </c>
      <c r="P45" s="4"/>
      <c r="Q45" s="5">
        <f t="shared" si="1"/>
        <v>9.6403002439241062E-2</v>
      </c>
      <c r="R45" s="5"/>
      <c r="S45" s="7"/>
      <c r="T45" s="3"/>
    </row>
    <row r="46" spans="1:20" hidden="1">
      <c r="A46" s="3" t="s">
        <v>28</v>
      </c>
      <c r="B46" s="4">
        <v>26665</v>
      </c>
      <c r="C46" s="4"/>
      <c r="D46" s="5">
        <f t="shared" si="0"/>
        <v>7.7168845375802E-2</v>
      </c>
      <c r="E46" s="5"/>
      <c r="F46" s="7"/>
      <c r="G46" s="3"/>
      <c r="N46" s="3" t="s">
        <v>34</v>
      </c>
      <c r="O46" s="4">
        <v>8502</v>
      </c>
      <c r="P46" s="4"/>
      <c r="Q46" s="5">
        <f t="shared" si="1"/>
        <v>9.0997926805643115E-2</v>
      </c>
      <c r="R46" s="5"/>
      <c r="S46" s="7"/>
      <c r="T46" s="3"/>
    </row>
    <row r="47" spans="1:20" hidden="1">
      <c r="A47" s="3" t="s">
        <v>21</v>
      </c>
      <c r="B47" s="4">
        <v>25863</v>
      </c>
      <c r="C47" s="4"/>
      <c r="D47" s="5">
        <f t="shared" si="0"/>
        <v>7.4847847288744315E-2</v>
      </c>
      <c r="E47" s="5"/>
      <c r="F47" s="7"/>
      <c r="G47" s="3"/>
      <c r="N47" s="3" t="s">
        <v>29</v>
      </c>
      <c r="O47" s="4">
        <v>7245</v>
      </c>
      <c r="P47" s="4"/>
      <c r="Q47" s="5">
        <f t="shared" si="1"/>
        <v>7.7544104882014159E-2</v>
      </c>
      <c r="R47" s="5"/>
      <c r="S47" s="7"/>
      <c r="T47" s="3"/>
    </row>
    <row r="48" spans="1:20" hidden="1">
      <c r="A48" s="3" t="s">
        <v>34</v>
      </c>
      <c r="B48" s="8">
        <v>19332</v>
      </c>
      <c r="C48" s="4"/>
      <c r="D48" s="5">
        <f t="shared" si="0"/>
        <v>5.5947051145884281E-2</v>
      </c>
      <c r="E48" s="5"/>
      <c r="F48" s="7"/>
      <c r="G48" s="3"/>
      <c r="N48" s="3" t="s">
        <v>16</v>
      </c>
      <c r="O48" s="4">
        <v>4841</v>
      </c>
      <c r="P48" s="4"/>
      <c r="Q48" s="5">
        <f t="shared" si="1"/>
        <v>5.1813804242074608E-2</v>
      </c>
      <c r="R48" s="5"/>
      <c r="S48" s="7"/>
      <c r="T48" s="3"/>
    </row>
    <row r="49" spans="1:20" hidden="1">
      <c r="A49" s="3" t="s">
        <v>23</v>
      </c>
      <c r="B49" s="4">
        <v>7319</v>
      </c>
      <c r="C49" s="4"/>
      <c r="D49" s="5">
        <f t="shared" si="0"/>
        <v>2.1181278053834421E-2</v>
      </c>
      <c r="E49" s="5"/>
      <c r="F49" s="7"/>
      <c r="G49" s="3"/>
      <c r="N49" s="3" t="s">
        <v>12</v>
      </c>
      <c r="O49" s="4">
        <v>4834</v>
      </c>
      <c r="P49" s="4"/>
      <c r="Q49" s="5">
        <f t="shared" si="1"/>
        <v>5.1738882401608892E-2</v>
      </c>
      <c r="R49" s="5"/>
      <c r="S49" s="7"/>
      <c r="T49" s="3"/>
    </row>
    <row r="50" spans="1:20" hidden="1">
      <c r="A50" s="3" t="s">
        <v>13</v>
      </c>
      <c r="B50" s="4">
        <v>4325</v>
      </c>
      <c r="C50" s="4"/>
      <c r="D50" s="5">
        <f t="shared" si="0"/>
        <v>1.251660439716271E-2</v>
      </c>
      <c r="E50" s="5"/>
      <c r="F50" s="7"/>
      <c r="G50" s="3"/>
      <c r="N50" s="3" t="s">
        <v>26</v>
      </c>
      <c r="O50" s="4">
        <v>3485</v>
      </c>
      <c r="P50" s="4"/>
      <c r="Q50" s="5">
        <f t="shared" si="1"/>
        <v>3.7300373431859123E-2</v>
      </c>
      <c r="R50" s="5"/>
      <c r="S50" s="7"/>
      <c r="T50" s="3"/>
    </row>
    <row r="51" spans="1:20" hidden="1">
      <c r="A51" s="3" t="s">
        <v>12</v>
      </c>
      <c r="B51" s="4">
        <v>3975</v>
      </c>
      <c r="C51" s="4"/>
      <c r="D51" s="5">
        <f t="shared" si="0"/>
        <v>1.1503699995080179E-2</v>
      </c>
      <c r="E51" s="5"/>
      <c r="F51" s="7"/>
      <c r="G51" s="3"/>
      <c r="N51" s="3" t="s">
        <v>18</v>
      </c>
      <c r="O51" s="4">
        <v>1559</v>
      </c>
      <c r="P51" s="4"/>
      <c r="Q51" s="5">
        <f t="shared" si="1"/>
        <v>1.6686164183721198E-2</v>
      </c>
      <c r="R51" s="5"/>
      <c r="S51" s="7"/>
      <c r="T51" s="3"/>
    </row>
    <row r="52" spans="1:20" hidden="1">
      <c r="A52" s="3" t="s">
        <v>18</v>
      </c>
      <c r="B52" s="4">
        <v>3881</v>
      </c>
      <c r="C52" s="4"/>
      <c r="D52" s="5">
        <f t="shared" si="0"/>
        <v>1.1231662812806584E-2</v>
      </c>
      <c r="E52" s="5"/>
      <c r="F52" s="7"/>
      <c r="G52" s="3"/>
      <c r="N52" s="3" t="s">
        <v>14</v>
      </c>
      <c r="O52" s="4">
        <v>976</v>
      </c>
      <c r="P52" s="4"/>
      <c r="Q52" s="5">
        <f t="shared" si="1"/>
        <v>1.044624518493386E-2</v>
      </c>
      <c r="R52" s="5"/>
      <c r="S52" s="7"/>
      <c r="T52" s="3"/>
    </row>
    <row r="53" spans="1:20" hidden="1">
      <c r="A53" s="3" t="s">
        <v>14</v>
      </c>
      <c r="B53" s="4">
        <v>3740</v>
      </c>
      <c r="C53" s="4"/>
      <c r="D53" s="5">
        <f t="shared" si="0"/>
        <v>1.0823607039396194E-2</v>
      </c>
      <c r="E53" s="5"/>
      <c r="F53" s="7"/>
      <c r="G53" s="3"/>
      <c r="N53" s="3" t="s">
        <v>24</v>
      </c>
      <c r="O53" s="4">
        <v>919</v>
      </c>
      <c r="P53" s="4"/>
      <c r="Q53" s="5">
        <f t="shared" si="1"/>
        <v>9.8361673411416165E-3</v>
      </c>
      <c r="R53" s="5"/>
      <c r="S53" s="7"/>
      <c r="T53" s="3"/>
    </row>
    <row r="54" spans="1:20" hidden="1">
      <c r="A54" s="3" t="s">
        <v>27</v>
      </c>
      <c r="B54" s="4">
        <v>3419</v>
      </c>
      <c r="C54" s="4"/>
      <c r="D54" s="5">
        <f t="shared" si="0"/>
        <v>9.8946290020576425E-3</v>
      </c>
      <c r="E54" s="5"/>
      <c r="F54" s="7"/>
      <c r="G54" s="3"/>
      <c r="N54" s="3" t="s">
        <v>27</v>
      </c>
      <c r="O54" s="4">
        <v>906</v>
      </c>
      <c r="P54" s="4"/>
      <c r="Q54" s="5">
        <f t="shared" si="1"/>
        <v>9.6970267802767192E-3</v>
      </c>
      <c r="R54" s="5"/>
      <c r="S54" s="7"/>
      <c r="T54" s="3"/>
    </row>
    <row r="55" spans="1:20" hidden="1">
      <c r="A55" s="3" t="s">
        <v>22</v>
      </c>
      <c r="B55" s="4">
        <v>2910</v>
      </c>
      <c r="C55" s="4"/>
      <c r="D55" s="5">
        <f t="shared" si="0"/>
        <v>8.4215766001719036E-3</v>
      </c>
      <c r="E55" s="5"/>
      <c r="F55" s="7"/>
      <c r="G55" s="3"/>
      <c r="N55" s="3" t="s">
        <v>19</v>
      </c>
      <c r="O55" s="4">
        <v>597</v>
      </c>
      <c r="P55" s="4"/>
      <c r="Q55" s="5">
        <f t="shared" si="1"/>
        <v>6.389762679718765E-3</v>
      </c>
      <c r="R55" s="5"/>
      <c r="S55" s="7"/>
      <c r="T55" s="3"/>
    </row>
    <row r="56" spans="1:20" hidden="1">
      <c r="A56" s="3" t="s">
        <v>26</v>
      </c>
      <c r="B56" s="4">
        <v>1996</v>
      </c>
      <c r="C56" s="4"/>
      <c r="D56" s="5">
        <f t="shared" si="0"/>
        <v>5.7764491044478075E-3</v>
      </c>
      <c r="E56" s="5"/>
      <c r="F56" s="7"/>
      <c r="G56" s="3"/>
      <c r="N56" s="3" t="s">
        <v>22</v>
      </c>
      <c r="O56" s="4">
        <v>538</v>
      </c>
      <c r="P56" s="4"/>
      <c r="Q56" s="5">
        <f t="shared" si="1"/>
        <v>5.7582785957934601E-3</v>
      </c>
      <c r="R56" s="5"/>
      <c r="S56" s="7"/>
      <c r="T56" s="3"/>
    </row>
    <row r="57" spans="1:20" hidden="1">
      <c r="A57" s="3" t="s">
        <v>19</v>
      </c>
      <c r="B57" s="4">
        <v>1017</v>
      </c>
      <c r="C57" s="4"/>
      <c r="D57" s="5">
        <f t="shared" si="0"/>
        <v>2.9432107911940984E-3</v>
      </c>
      <c r="E57" s="5"/>
      <c r="F57" s="7"/>
      <c r="G57" s="3"/>
      <c r="N57" s="3" t="s">
        <v>13</v>
      </c>
      <c r="O57" s="4">
        <v>485</v>
      </c>
      <c r="P57" s="4"/>
      <c r="Q57" s="5">
        <f t="shared" si="1"/>
        <v>5.1910132322673386E-3</v>
      </c>
      <c r="R57" s="5"/>
      <c r="S57" s="7"/>
      <c r="T57" s="3"/>
    </row>
    <row r="58" spans="1:20" hidden="1">
      <c r="A58" s="3" t="s">
        <v>24</v>
      </c>
      <c r="B58" s="4">
        <v>871</v>
      </c>
      <c r="C58" s="4"/>
      <c r="D58" s="5">
        <f t="shared" si="0"/>
        <v>2.520684954896814E-3</v>
      </c>
      <c r="E58" s="5"/>
      <c r="F58" s="7"/>
      <c r="G58" s="3"/>
      <c r="N58" s="3" t="s">
        <v>23</v>
      </c>
      <c r="O58" s="4">
        <v>291</v>
      </c>
      <c r="P58" s="4"/>
      <c r="Q58" s="5">
        <f t="shared" si="1"/>
        <v>3.114607939360403E-3</v>
      </c>
      <c r="R58" s="5"/>
      <c r="S58" s="7"/>
      <c r="T58" s="3"/>
    </row>
    <row r="59" spans="1:20" hidden="1">
      <c r="A59" s="3" t="s">
        <v>15</v>
      </c>
      <c r="B59" s="4">
        <v>576</v>
      </c>
      <c r="C59" s="4"/>
      <c r="D59" s="5">
        <f t="shared" si="0"/>
        <v>1.6669512445701088E-3</v>
      </c>
      <c r="E59" s="5"/>
      <c r="F59" s="7"/>
      <c r="G59" s="3"/>
      <c r="N59" s="3" t="s">
        <v>15</v>
      </c>
      <c r="O59" s="4">
        <v>164</v>
      </c>
      <c r="P59" s="4"/>
      <c r="Q59" s="5">
        <f t="shared" si="1"/>
        <v>1.7553116909110175E-3</v>
      </c>
      <c r="R59" s="5"/>
      <c r="S59" s="7"/>
      <c r="T59" s="3"/>
    </row>
    <row r="60" spans="1:20" hidden="1">
      <c r="A60" s="3" t="s">
        <v>39</v>
      </c>
      <c r="B60" s="4">
        <v>43</v>
      </c>
      <c r="C60" s="4"/>
      <c r="D60" s="5">
        <f t="shared" si="0"/>
        <v>1.2444254082728243E-4</v>
      </c>
      <c r="E60" s="5"/>
      <c r="F60" s="7"/>
      <c r="G60" s="3"/>
      <c r="N60" s="3" t="s">
        <v>39</v>
      </c>
      <c r="O60" s="4">
        <v>0.70389999999999997</v>
      </c>
      <c r="P60" s="4"/>
      <c r="Q60" s="5">
        <f t="shared" si="1"/>
        <v>7.5339262148308855E-6</v>
      </c>
      <c r="R60" s="5"/>
      <c r="S60" s="7"/>
      <c r="T60" s="3"/>
    </row>
    <row r="61" spans="1:20" hidden="1">
      <c r="D61" s="5"/>
    </row>
    <row r="62" spans="1:20" hidden="1">
      <c r="A62" s="3" t="s">
        <v>83</v>
      </c>
      <c r="B62" s="4">
        <v>345541</v>
      </c>
      <c r="C62" s="4"/>
      <c r="D62" s="5">
        <f t="shared" si="0"/>
        <v>1</v>
      </c>
      <c r="E62" s="5"/>
      <c r="F62" s="7"/>
      <c r="G62" s="3"/>
      <c r="N62" s="3" t="s">
        <v>83</v>
      </c>
      <c r="O62" s="3">
        <v>93430.7</v>
      </c>
      <c r="P62" s="4"/>
      <c r="Q62" s="5">
        <f>O62/$O$62</f>
        <v>1</v>
      </c>
      <c r="R62" s="5"/>
      <c r="S62" s="7"/>
      <c r="T62" s="3"/>
    </row>
    <row r="63" spans="1:20">
      <c r="A63" s="3"/>
      <c r="B63" s="4"/>
      <c r="C63" s="4"/>
      <c r="D63" s="5"/>
      <c r="E63" s="5"/>
      <c r="F63" s="7"/>
      <c r="G63" s="3"/>
      <c r="N63" s="3"/>
      <c r="O63" s="4"/>
      <c r="P63" s="4"/>
      <c r="Q63" s="5"/>
      <c r="R63" s="5"/>
      <c r="S63" s="7"/>
      <c r="T63" s="3"/>
    </row>
    <row r="64" spans="1:20">
      <c r="A64" s="3"/>
      <c r="B64" s="4"/>
      <c r="C64" s="4"/>
      <c r="D64" s="5"/>
      <c r="E64" s="5"/>
      <c r="F64" s="7"/>
      <c r="G64" s="3"/>
      <c r="N64" s="3"/>
      <c r="O64" s="4"/>
      <c r="P64" s="4"/>
      <c r="Q64" s="5"/>
      <c r="R64" s="5"/>
      <c r="S64" s="7"/>
      <c r="T64" s="3"/>
    </row>
    <row r="65" spans="1:20">
      <c r="A65" s="3"/>
      <c r="B65" s="4"/>
      <c r="C65" s="4"/>
      <c r="D65" s="5"/>
      <c r="E65" s="5"/>
      <c r="F65" s="7"/>
      <c r="G65" s="3"/>
      <c r="N65" s="3"/>
      <c r="O65" s="4"/>
      <c r="P65" s="4"/>
      <c r="Q65" s="5"/>
      <c r="R65" s="5"/>
      <c r="S65" s="7"/>
      <c r="T65" s="3"/>
    </row>
    <row r="66" spans="1:20">
      <c r="A66" s="3"/>
      <c r="B66" s="4"/>
      <c r="C66" s="4"/>
      <c r="D66" s="5"/>
      <c r="E66" s="5"/>
      <c r="F66" s="7"/>
      <c r="G66" s="3"/>
      <c r="N66" s="3"/>
      <c r="O66" s="4"/>
      <c r="P66" s="4"/>
      <c r="Q66" s="5"/>
      <c r="R66" s="5"/>
      <c r="S66" s="7"/>
      <c r="T66" s="3"/>
    </row>
    <row r="67" spans="1:20">
      <c r="A67" s="3"/>
      <c r="B67" s="4"/>
      <c r="C67" s="4"/>
      <c r="D67" s="5"/>
      <c r="E67" s="5"/>
      <c r="F67" s="7"/>
      <c r="G67" s="3"/>
      <c r="N67" s="3"/>
      <c r="O67" s="4"/>
      <c r="P67" s="4"/>
      <c r="Q67" s="5"/>
      <c r="R67" s="5"/>
      <c r="S67" s="7"/>
      <c r="T67" s="3"/>
    </row>
    <row r="68" spans="1:20">
      <c r="A68" s="3"/>
      <c r="B68" s="4"/>
      <c r="C68" s="4"/>
      <c r="D68" s="5"/>
      <c r="E68" s="5"/>
      <c r="F68" s="7"/>
      <c r="G68" s="3"/>
      <c r="N68" s="3"/>
      <c r="O68" s="4"/>
      <c r="P68" s="4"/>
      <c r="Q68" s="5"/>
      <c r="R68" s="5"/>
      <c r="S68" s="7"/>
      <c r="T68" s="3"/>
    </row>
    <row r="69" spans="1:20">
      <c r="A69" s="3"/>
      <c r="B69" s="4"/>
      <c r="C69" s="4"/>
      <c r="D69" s="5"/>
      <c r="E69" s="5"/>
      <c r="F69" s="7"/>
      <c r="G69" s="3"/>
      <c r="N69" s="3"/>
      <c r="O69" s="4"/>
      <c r="P69" s="4"/>
      <c r="Q69" s="5"/>
      <c r="R69" s="5"/>
      <c r="S69" s="7"/>
      <c r="T69" s="3"/>
    </row>
    <row r="70" spans="1:20">
      <c r="A70" s="3"/>
      <c r="B70" s="4"/>
      <c r="C70" s="4"/>
      <c r="D70" s="5"/>
      <c r="E70" s="5"/>
      <c r="F70" s="7"/>
      <c r="G70" s="3"/>
      <c r="N70" s="3"/>
      <c r="O70" s="4"/>
      <c r="P70" s="4"/>
      <c r="Q70" s="5"/>
      <c r="R70" s="5"/>
      <c r="S70" s="7"/>
      <c r="T70" s="3"/>
    </row>
    <row r="71" spans="1:20">
      <c r="A71" s="3"/>
      <c r="B71" s="4"/>
      <c r="C71" s="4"/>
      <c r="D71" s="5"/>
      <c r="E71" s="5"/>
      <c r="F71" s="7"/>
      <c r="G71" s="3"/>
      <c r="N71" s="3"/>
      <c r="O71" s="4"/>
      <c r="P71" s="4"/>
      <c r="Q71" s="5"/>
      <c r="R71" s="5"/>
      <c r="S71" s="7"/>
      <c r="T71" s="3"/>
    </row>
    <row r="72" spans="1:20">
      <c r="A72" s="3"/>
      <c r="B72" s="4"/>
      <c r="C72" s="4"/>
      <c r="D72" s="5"/>
      <c r="E72" s="5"/>
      <c r="F72" s="7"/>
      <c r="G72" s="3"/>
      <c r="N72" s="3"/>
      <c r="O72" s="4"/>
      <c r="P72" s="4"/>
      <c r="Q72" s="5"/>
      <c r="R72" s="5"/>
      <c r="S72" s="7"/>
      <c r="T72" s="3"/>
    </row>
    <row r="73" spans="1:20">
      <c r="A73" s="3"/>
      <c r="B73" s="4"/>
      <c r="C73" s="4"/>
      <c r="D73" s="5"/>
      <c r="E73" s="5"/>
      <c r="F73" s="7"/>
      <c r="G73" s="3"/>
      <c r="N73" s="3"/>
      <c r="O73" s="4"/>
      <c r="P73" s="4"/>
      <c r="Q73" s="5"/>
      <c r="R73" s="5"/>
      <c r="S73" s="7"/>
      <c r="T73" s="3"/>
    </row>
    <row r="74" spans="1:20">
      <c r="A74" s="3"/>
      <c r="B74" s="4"/>
      <c r="C74" s="4"/>
      <c r="D74" s="5"/>
      <c r="E74" s="5"/>
      <c r="F74" s="7"/>
      <c r="G74" s="3"/>
      <c r="N74" s="3"/>
      <c r="O74" s="4"/>
      <c r="P74" s="4"/>
      <c r="Q74" s="5"/>
      <c r="R74" s="5"/>
      <c r="S74" s="7"/>
      <c r="T74" s="3"/>
    </row>
    <row r="75" spans="1:20">
      <c r="A75" s="3"/>
      <c r="B75" s="4"/>
      <c r="C75" s="4"/>
      <c r="D75" s="5"/>
      <c r="E75" s="5"/>
      <c r="F75" s="7"/>
      <c r="G75" s="3"/>
      <c r="N75" s="3"/>
      <c r="O75" s="4"/>
      <c r="P75" s="4"/>
      <c r="Q75" s="5"/>
      <c r="R75" s="5"/>
      <c r="S75" s="7"/>
      <c r="T75" s="3"/>
    </row>
    <row r="76" spans="1:20">
      <c r="A76" s="3"/>
      <c r="B76" s="4"/>
      <c r="C76" s="4"/>
      <c r="D76" s="5"/>
      <c r="E76" s="5"/>
      <c r="F76" s="7"/>
      <c r="G76" s="3"/>
      <c r="N76" s="3"/>
      <c r="O76" s="4"/>
      <c r="P76" s="4"/>
      <c r="Q76" s="5"/>
      <c r="R76" s="5"/>
      <c r="S76" s="7"/>
      <c r="T76" s="3"/>
    </row>
    <row r="77" spans="1:20">
      <c r="A77" s="3"/>
      <c r="B77" s="4"/>
      <c r="C77" s="4"/>
      <c r="D77" s="5"/>
      <c r="E77" s="5"/>
      <c r="F77" s="7"/>
      <c r="G77" s="3"/>
      <c r="N77" s="3"/>
      <c r="O77" s="4"/>
      <c r="P77" s="4"/>
      <c r="Q77" s="5"/>
      <c r="R77" s="5"/>
      <c r="S77" s="7"/>
      <c r="T77" s="3"/>
    </row>
    <row r="78" spans="1:20">
      <c r="A78" s="3"/>
      <c r="B78" s="4"/>
      <c r="C78" s="4"/>
      <c r="D78" s="5"/>
      <c r="E78" s="5"/>
      <c r="F78" s="7"/>
      <c r="G78" s="3"/>
      <c r="N78" s="3"/>
      <c r="O78" s="4"/>
      <c r="P78" s="4"/>
      <c r="Q78" s="5"/>
      <c r="R78" s="5"/>
      <c r="S78" s="7"/>
      <c r="T78" s="3"/>
    </row>
    <row r="79" spans="1:20">
      <c r="A79" s="3"/>
      <c r="B79" s="4"/>
      <c r="C79" s="4"/>
      <c r="D79" s="5"/>
      <c r="E79" s="5"/>
      <c r="F79" s="7"/>
      <c r="G79" s="3"/>
      <c r="N79" s="3"/>
      <c r="O79" s="4"/>
      <c r="P79" s="4"/>
      <c r="Q79" s="5"/>
      <c r="R79" s="5"/>
      <c r="S79" s="7"/>
      <c r="T79" s="3"/>
    </row>
    <row r="80" spans="1:20">
      <c r="A80" s="3"/>
      <c r="B80" s="4"/>
      <c r="C80" s="4"/>
      <c r="D80" s="5"/>
      <c r="E80" s="5"/>
      <c r="F80" s="7"/>
      <c r="G80" s="3"/>
      <c r="N80" s="3"/>
      <c r="O80" s="4"/>
      <c r="P80" s="4"/>
      <c r="Q80" s="5"/>
      <c r="R80" s="5"/>
      <c r="S80" s="7"/>
      <c r="T80" s="3"/>
    </row>
    <row r="81" spans="1:20">
      <c r="A81" s="3"/>
      <c r="B81" s="4"/>
      <c r="C81" s="4"/>
      <c r="D81" s="5"/>
      <c r="E81" s="5"/>
      <c r="F81" s="7"/>
      <c r="G81" s="3"/>
      <c r="N81" s="3"/>
      <c r="O81" s="4"/>
      <c r="P81" s="4"/>
      <c r="Q81" s="5"/>
      <c r="R81" s="5"/>
      <c r="S81" s="7"/>
      <c r="T81" s="3"/>
    </row>
    <row r="82" spans="1:20">
      <c r="A82" s="3"/>
      <c r="B82" s="4"/>
      <c r="C82" s="4"/>
      <c r="D82" s="5"/>
      <c r="E82" s="5"/>
      <c r="F82" s="7"/>
      <c r="G82" s="3"/>
      <c r="N82" s="3"/>
      <c r="O82" s="4"/>
      <c r="P82" s="4"/>
      <c r="Q82" s="5"/>
      <c r="R82" s="5"/>
      <c r="S82" s="7"/>
      <c r="T82" s="3"/>
    </row>
    <row r="83" spans="1:20">
      <c r="A83" s="3"/>
      <c r="B83" s="4"/>
      <c r="C83" s="4"/>
      <c r="D83" s="5"/>
      <c r="E83" s="5"/>
      <c r="F83" s="7"/>
      <c r="G83" s="3"/>
      <c r="N83" s="3"/>
      <c r="O83" s="4"/>
      <c r="P83" s="4"/>
      <c r="Q83" s="5"/>
      <c r="R83" s="5"/>
      <c r="S83" s="7"/>
      <c r="T83" s="3"/>
    </row>
    <row r="84" spans="1:20">
      <c r="A84" s="3"/>
      <c r="B84" s="4"/>
      <c r="C84" s="4"/>
      <c r="D84" s="5"/>
      <c r="E84" s="5"/>
      <c r="F84" s="7"/>
      <c r="G84" s="3"/>
      <c r="N84" s="3"/>
      <c r="O84" s="4"/>
      <c r="P84" s="4"/>
      <c r="Q84" s="5"/>
      <c r="R84" s="5"/>
      <c r="S84" s="7"/>
      <c r="T84" s="3"/>
    </row>
    <row r="85" spans="1:20">
      <c r="A85" s="3"/>
      <c r="B85" s="4"/>
      <c r="C85" s="4"/>
      <c r="D85" s="5"/>
      <c r="E85" s="5"/>
      <c r="F85" s="7"/>
      <c r="G85" s="3"/>
      <c r="N85" s="3"/>
      <c r="O85" s="4"/>
      <c r="P85" s="4"/>
      <c r="Q85" s="5"/>
      <c r="R85" s="5"/>
      <c r="S85" s="7"/>
      <c r="T85" s="3"/>
    </row>
    <row r="86" spans="1:20">
      <c r="A86" s="3"/>
      <c r="B86" s="4"/>
      <c r="C86" s="4"/>
      <c r="D86" s="5"/>
      <c r="E86" s="5"/>
      <c r="F86" s="7"/>
      <c r="G86" s="3"/>
      <c r="N86" s="3"/>
      <c r="O86" s="4"/>
      <c r="P86" s="4"/>
      <c r="Q86" s="5"/>
      <c r="R86" s="5"/>
      <c r="S86" s="7"/>
      <c r="T86" s="3"/>
    </row>
    <row r="87" spans="1:20">
      <c r="A87" s="3"/>
      <c r="B87" s="4"/>
      <c r="C87" s="4"/>
      <c r="D87" s="5"/>
      <c r="E87" s="5"/>
      <c r="F87" s="7"/>
      <c r="G87" s="3"/>
      <c r="N87" s="3"/>
      <c r="O87" s="4"/>
      <c r="P87" s="4"/>
      <c r="Q87" s="5"/>
      <c r="R87" s="5"/>
      <c r="S87" s="7"/>
      <c r="T87" s="3"/>
    </row>
    <row r="88" spans="1:20">
      <c r="A88" s="3"/>
      <c r="B88" s="4"/>
      <c r="C88" s="4"/>
      <c r="D88" s="5"/>
      <c r="E88" s="5"/>
      <c r="F88" s="7"/>
      <c r="G88" s="3"/>
      <c r="N88" s="3"/>
      <c r="O88" s="4"/>
      <c r="P88" s="4"/>
      <c r="Q88" s="5"/>
      <c r="R88" s="5"/>
      <c r="S88" s="7"/>
      <c r="T88" s="3"/>
    </row>
    <row r="89" spans="1:20">
      <c r="A89" s="3"/>
      <c r="B89" s="4"/>
      <c r="C89" s="4"/>
      <c r="D89" s="5"/>
      <c r="E89" s="5"/>
      <c r="F89" s="7"/>
      <c r="G89" s="3"/>
      <c r="N89" s="3"/>
      <c r="O89" s="4"/>
      <c r="P89" s="4"/>
      <c r="Q89" s="5"/>
      <c r="R89" s="5"/>
      <c r="S89" s="7"/>
      <c r="T89" s="3"/>
    </row>
    <row r="90" spans="1:20">
      <c r="A90" s="3"/>
      <c r="B90" s="4"/>
      <c r="C90" s="4"/>
      <c r="D90" s="5"/>
      <c r="E90" s="5"/>
      <c r="F90" s="7"/>
      <c r="G90" s="3"/>
      <c r="N90" s="3"/>
      <c r="O90" s="4"/>
      <c r="P90" s="4"/>
      <c r="Q90" s="5"/>
      <c r="R90" s="5"/>
      <c r="S90" s="7"/>
      <c r="T90" s="3"/>
    </row>
    <row r="91" spans="1:20">
      <c r="A91" s="3"/>
      <c r="B91" s="4"/>
      <c r="C91" s="4"/>
      <c r="D91" s="5"/>
      <c r="E91" s="5"/>
      <c r="F91" s="7"/>
      <c r="G91" s="3"/>
      <c r="N91" s="3"/>
      <c r="O91" s="4"/>
      <c r="P91" s="4"/>
      <c r="Q91" s="5"/>
      <c r="R91" s="5"/>
      <c r="S91" s="7"/>
      <c r="T91" s="3"/>
    </row>
    <row r="92" spans="1:20">
      <c r="A92" s="3"/>
      <c r="B92" s="4"/>
      <c r="C92" s="4"/>
      <c r="D92" s="5"/>
      <c r="E92" s="5"/>
      <c r="F92" s="7"/>
      <c r="G92" s="3"/>
      <c r="N92" s="3"/>
      <c r="O92" s="4"/>
      <c r="P92" s="4"/>
      <c r="Q92" s="5"/>
      <c r="R92" s="5"/>
      <c r="S92" s="7"/>
      <c r="T92" s="3"/>
    </row>
    <row r="93" spans="1:20">
      <c r="A93" s="3"/>
      <c r="B93" s="4"/>
      <c r="C93" s="4"/>
      <c r="D93" s="5"/>
      <c r="E93" s="5"/>
      <c r="F93" s="7"/>
      <c r="G93" s="3"/>
      <c r="N93" s="3"/>
      <c r="O93" s="4"/>
      <c r="P93" s="4"/>
      <c r="Q93" s="5"/>
      <c r="R93" s="5"/>
      <c r="S93" s="7"/>
      <c r="T93" s="3"/>
    </row>
    <row r="94" spans="1:20">
      <c r="A94" s="3"/>
      <c r="B94" s="4"/>
      <c r="C94" s="4"/>
      <c r="D94" s="5"/>
      <c r="E94" s="5"/>
      <c r="F94" s="7"/>
      <c r="G94" s="3"/>
      <c r="N94" s="3"/>
      <c r="O94" s="4"/>
      <c r="P94" s="4"/>
      <c r="Q94" s="5"/>
      <c r="R94" s="5"/>
      <c r="S94" s="7"/>
      <c r="T94" s="3"/>
    </row>
    <row r="95" spans="1:20">
      <c r="A95" s="3"/>
      <c r="B95" s="4"/>
      <c r="C95" s="4"/>
      <c r="D95" s="5"/>
      <c r="E95" s="5"/>
      <c r="F95" s="7"/>
      <c r="G95" s="3"/>
      <c r="N95" s="3"/>
      <c r="O95" s="4"/>
      <c r="P95" s="4"/>
      <c r="Q95" s="5"/>
      <c r="R95" s="5"/>
      <c r="S95" s="7"/>
      <c r="T95" s="3"/>
    </row>
    <row r="96" spans="1:20">
      <c r="A96" s="3"/>
      <c r="B96" s="4"/>
      <c r="C96" s="4"/>
      <c r="D96" s="5"/>
      <c r="E96" s="5"/>
      <c r="F96" s="7"/>
      <c r="G96" s="3"/>
      <c r="N96" s="3"/>
      <c r="O96" s="4"/>
      <c r="P96" s="4"/>
      <c r="Q96" s="5"/>
      <c r="R96" s="5"/>
      <c r="S96" s="7"/>
      <c r="T96" s="3"/>
    </row>
    <row r="97" spans="1:20">
      <c r="A97" s="3"/>
      <c r="B97" s="4"/>
      <c r="C97" s="4"/>
      <c r="D97" s="5"/>
      <c r="E97" s="5"/>
      <c r="F97" s="7"/>
      <c r="G97" s="3"/>
      <c r="N97" s="3"/>
      <c r="O97" s="4"/>
      <c r="P97" s="4"/>
      <c r="Q97" s="5"/>
      <c r="R97" s="5"/>
      <c r="S97" s="7"/>
      <c r="T97" s="3"/>
    </row>
    <row r="98" spans="1:20">
      <c r="A98" s="3"/>
      <c r="B98" s="4"/>
      <c r="C98" s="4"/>
      <c r="D98" s="5"/>
      <c r="E98" s="5"/>
      <c r="F98" s="7"/>
      <c r="G98" s="3"/>
      <c r="N98" s="3"/>
      <c r="O98" s="4"/>
      <c r="P98" s="4"/>
      <c r="Q98" s="5"/>
      <c r="R98" s="5"/>
      <c r="S98" s="7"/>
      <c r="T98" s="3"/>
    </row>
    <row r="99" spans="1:20">
      <c r="A99" s="3"/>
      <c r="B99" s="4"/>
      <c r="C99" s="4"/>
      <c r="D99" s="5"/>
      <c r="E99" s="5"/>
      <c r="F99" s="7"/>
      <c r="G99" s="3"/>
      <c r="N99" s="3"/>
      <c r="O99" s="4"/>
      <c r="P99" s="4"/>
      <c r="Q99" s="5"/>
      <c r="R99" s="5"/>
      <c r="S99" s="7"/>
      <c r="T99" s="3"/>
    </row>
    <row r="100" spans="1:20">
      <c r="A100" s="3"/>
      <c r="B100" s="4"/>
      <c r="C100" s="4"/>
      <c r="D100" s="5"/>
      <c r="E100" s="5"/>
      <c r="F100" s="7"/>
      <c r="G100" s="3"/>
      <c r="N100" s="3"/>
      <c r="O100" s="4"/>
      <c r="P100" s="4"/>
      <c r="Q100" s="5"/>
      <c r="R100" s="5"/>
      <c r="S100" s="7"/>
      <c r="T100" s="3"/>
    </row>
    <row r="101" spans="1:20">
      <c r="A101" s="3"/>
      <c r="B101" s="4"/>
      <c r="C101" s="4"/>
      <c r="D101" s="5"/>
      <c r="E101" s="5"/>
      <c r="F101" s="7"/>
      <c r="G101" s="3"/>
      <c r="N101" s="3"/>
      <c r="O101" s="4"/>
      <c r="P101" s="4"/>
      <c r="Q101" s="5"/>
      <c r="R101" s="5"/>
      <c r="S101" s="7"/>
      <c r="T101" s="3"/>
    </row>
    <row r="102" spans="1:20">
      <c r="A102" s="3"/>
      <c r="B102" s="4"/>
      <c r="C102" s="4"/>
      <c r="D102" s="5"/>
      <c r="E102" s="5"/>
      <c r="F102" s="7"/>
      <c r="G102" s="3"/>
      <c r="N102" s="3"/>
      <c r="O102" s="4"/>
      <c r="P102" s="4"/>
      <c r="Q102" s="5"/>
      <c r="R102" s="5"/>
      <c r="S102" s="7"/>
      <c r="T102" s="3"/>
    </row>
    <row r="103" spans="1:20">
      <c r="A103" s="3"/>
      <c r="B103" s="4"/>
      <c r="C103" s="4"/>
      <c r="D103" s="5"/>
      <c r="E103" s="5"/>
      <c r="F103" s="7"/>
      <c r="G103" s="3"/>
      <c r="N103" s="3"/>
      <c r="O103" s="4"/>
      <c r="P103" s="4"/>
      <c r="Q103" s="5"/>
      <c r="R103" s="5"/>
      <c r="S103" s="7"/>
      <c r="T103" s="3"/>
    </row>
    <row r="104" spans="1:20">
      <c r="A104" s="3"/>
      <c r="B104" s="4"/>
      <c r="C104" s="4"/>
      <c r="D104" s="5"/>
      <c r="E104" s="5"/>
      <c r="F104" s="7"/>
      <c r="G104" s="3"/>
      <c r="N104" s="3"/>
      <c r="O104" s="4"/>
      <c r="P104" s="4"/>
      <c r="Q104" s="5"/>
      <c r="R104" s="5"/>
      <c r="S104" s="7"/>
      <c r="T104" s="3"/>
    </row>
    <row r="105" spans="1:20">
      <c r="A105" s="3"/>
      <c r="B105" s="4"/>
      <c r="C105" s="4"/>
      <c r="D105" s="5"/>
      <c r="E105" s="5"/>
      <c r="F105" s="7"/>
      <c r="G105" s="3"/>
      <c r="N105" s="3"/>
      <c r="O105" s="4"/>
      <c r="P105" s="4"/>
      <c r="Q105" s="5"/>
      <c r="R105" s="5"/>
      <c r="S105" s="7"/>
      <c r="T105" s="3"/>
    </row>
    <row r="106" spans="1:20">
      <c r="A106" s="3"/>
      <c r="B106" s="4"/>
      <c r="C106" s="4"/>
      <c r="D106" s="5"/>
      <c r="E106" s="5"/>
      <c r="F106" s="7"/>
      <c r="G106" s="3"/>
      <c r="N106" s="3"/>
      <c r="O106" s="4"/>
      <c r="P106" s="4"/>
      <c r="Q106" s="5"/>
      <c r="R106" s="5"/>
      <c r="S106" s="7"/>
      <c r="T106" s="3"/>
    </row>
    <row r="107" spans="1:20">
      <c r="A107" s="3"/>
      <c r="B107" s="4"/>
      <c r="C107" s="4"/>
      <c r="D107" s="5"/>
      <c r="E107" s="5"/>
      <c r="F107" s="7"/>
      <c r="G107" s="3"/>
      <c r="N107" s="3"/>
      <c r="O107" s="4"/>
      <c r="P107" s="4"/>
      <c r="Q107" s="5"/>
      <c r="R107" s="5"/>
      <c r="S107" s="7"/>
      <c r="T107" s="3"/>
    </row>
    <row r="108" spans="1:20">
      <c r="A108" s="3"/>
      <c r="B108" s="4"/>
      <c r="C108" s="4"/>
      <c r="D108" s="5"/>
      <c r="E108" s="5"/>
      <c r="F108" s="7"/>
      <c r="G108" s="3"/>
      <c r="N108" s="3"/>
      <c r="O108" s="4"/>
      <c r="P108" s="4"/>
      <c r="Q108" s="5"/>
      <c r="R108" s="5"/>
      <c r="S108" s="7"/>
      <c r="T108" s="3"/>
    </row>
    <row r="109" spans="1:20">
      <c r="A109" s="3"/>
      <c r="B109" s="4"/>
      <c r="C109" s="4"/>
      <c r="D109" s="5"/>
      <c r="E109" s="5"/>
      <c r="F109" s="7"/>
      <c r="G109" s="3"/>
      <c r="N109" s="3"/>
      <c r="O109" s="4"/>
      <c r="P109" s="4"/>
      <c r="Q109" s="5"/>
      <c r="R109" s="5"/>
      <c r="S109" s="7"/>
      <c r="T109" s="3"/>
    </row>
    <row r="110" spans="1:20">
      <c r="A110" s="3"/>
      <c r="B110" s="4"/>
      <c r="C110" s="4"/>
      <c r="D110" s="5"/>
      <c r="E110" s="5"/>
      <c r="F110" s="7"/>
      <c r="G110" s="3"/>
      <c r="N110" s="3"/>
      <c r="O110" s="4"/>
      <c r="P110" s="4"/>
      <c r="Q110" s="5"/>
      <c r="R110" s="5"/>
      <c r="S110" s="7"/>
      <c r="T110" s="3"/>
    </row>
    <row r="111" spans="1:20">
      <c r="A111" s="3"/>
      <c r="B111" s="4"/>
      <c r="C111" s="4"/>
      <c r="D111" s="5"/>
      <c r="E111" s="5"/>
      <c r="F111" s="7"/>
      <c r="G111" s="3"/>
      <c r="N111" s="3"/>
      <c r="O111" s="4"/>
      <c r="P111" s="4"/>
      <c r="Q111" s="5"/>
      <c r="R111" s="5"/>
      <c r="S111" s="7"/>
      <c r="T111" s="3"/>
    </row>
    <row r="112" spans="1:20">
      <c r="A112" s="3"/>
      <c r="B112" s="4"/>
      <c r="C112" s="4"/>
      <c r="D112" s="5"/>
      <c r="E112" s="5"/>
      <c r="F112" s="7"/>
      <c r="G112" s="3"/>
      <c r="N112" s="3"/>
      <c r="O112" s="4"/>
      <c r="P112" s="4"/>
      <c r="Q112" s="5"/>
      <c r="R112" s="5"/>
      <c r="S112" s="7"/>
      <c r="T112" s="3"/>
    </row>
    <row r="113" spans="1:20">
      <c r="A113" s="3"/>
      <c r="B113" s="4"/>
      <c r="C113" s="4"/>
      <c r="D113" s="5"/>
      <c r="E113" s="5"/>
      <c r="F113" s="7"/>
      <c r="G113" s="3"/>
      <c r="N113" s="3"/>
      <c r="O113" s="4"/>
      <c r="P113" s="4"/>
      <c r="Q113" s="5"/>
      <c r="R113" s="5"/>
      <c r="S113" s="7"/>
      <c r="T113" s="3"/>
    </row>
    <row r="114" spans="1:20">
      <c r="A114" s="3"/>
      <c r="B114" s="4"/>
      <c r="C114" s="4"/>
      <c r="D114" s="5"/>
      <c r="E114" s="5"/>
      <c r="F114" s="7"/>
      <c r="G114" s="3"/>
      <c r="N114" s="3"/>
      <c r="O114" s="4"/>
      <c r="P114" s="4"/>
      <c r="Q114" s="5"/>
      <c r="R114" s="5"/>
      <c r="S114" s="7"/>
      <c r="T114" s="3"/>
    </row>
    <row r="115" spans="1:20">
      <c r="A115" s="3"/>
      <c r="B115" s="4"/>
      <c r="C115" s="4"/>
      <c r="D115" s="5"/>
      <c r="E115" s="5"/>
      <c r="F115" s="7"/>
      <c r="G115" s="3"/>
      <c r="N115" s="3"/>
      <c r="O115" s="4"/>
      <c r="P115" s="4"/>
      <c r="Q115" s="5"/>
      <c r="R115" s="5"/>
      <c r="S115" s="7"/>
      <c r="T115" s="3"/>
    </row>
    <row r="116" spans="1:20">
      <c r="A116" s="3"/>
      <c r="B116" s="4"/>
      <c r="C116" s="4"/>
      <c r="D116" s="5"/>
      <c r="E116" s="5"/>
      <c r="F116" s="7"/>
      <c r="G116" s="3"/>
      <c r="N116" s="3"/>
      <c r="O116" s="4"/>
      <c r="P116" s="4"/>
      <c r="Q116" s="5"/>
      <c r="R116" s="5"/>
      <c r="S116" s="7"/>
      <c r="T116" s="3"/>
    </row>
    <row r="117" spans="1:20">
      <c r="A117" s="3"/>
      <c r="B117" s="4"/>
      <c r="C117" s="4"/>
      <c r="D117" s="5"/>
      <c r="E117" s="5"/>
      <c r="F117" s="7"/>
      <c r="G117" s="3"/>
      <c r="N117" s="3"/>
      <c r="O117" s="4"/>
      <c r="P117" s="4"/>
      <c r="Q117" s="5"/>
      <c r="R117" s="5"/>
      <c r="S117" s="7"/>
      <c r="T117" s="3"/>
    </row>
    <row r="118" spans="1:20">
      <c r="A118" s="3"/>
      <c r="B118" s="4"/>
      <c r="C118" s="4"/>
      <c r="D118" s="5"/>
      <c r="E118" s="5"/>
      <c r="F118" s="7"/>
      <c r="G118" s="3"/>
      <c r="N118" s="3"/>
      <c r="O118" s="4"/>
      <c r="P118" s="4"/>
      <c r="Q118" s="5"/>
      <c r="R118" s="5"/>
      <c r="S118" s="7"/>
      <c r="T118" s="3"/>
    </row>
    <row r="119" spans="1:20">
      <c r="A119" s="3"/>
      <c r="B119" s="4"/>
      <c r="C119" s="4"/>
      <c r="D119" s="5"/>
      <c r="E119" s="5"/>
      <c r="F119" s="7"/>
      <c r="G119" s="3"/>
      <c r="N119" s="3"/>
      <c r="O119" s="4"/>
      <c r="P119" s="4"/>
      <c r="Q119" s="5"/>
      <c r="R119" s="5"/>
      <c r="S119" s="7"/>
      <c r="T119" s="3"/>
    </row>
    <row r="120" spans="1:20">
      <c r="A120" s="3"/>
      <c r="B120" s="4"/>
      <c r="C120" s="4"/>
      <c r="D120" s="5"/>
      <c r="E120" s="5"/>
      <c r="F120" s="7"/>
      <c r="G120" s="3"/>
      <c r="N120" s="3"/>
      <c r="O120" s="4"/>
      <c r="P120" s="4"/>
      <c r="Q120" s="5"/>
      <c r="R120" s="5"/>
      <c r="S120" s="7"/>
      <c r="T120" s="3"/>
    </row>
    <row r="121" spans="1:20">
      <c r="A121" s="3"/>
      <c r="B121" s="4"/>
      <c r="C121" s="4"/>
      <c r="D121" s="5"/>
      <c r="E121" s="5"/>
      <c r="F121" s="7"/>
      <c r="G121" s="3"/>
      <c r="N121" s="3"/>
      <c r="O121" s="4"/>
      <c r="P121" s="4"/>
      <c r="Q121" s="5"/>
      <c r="R121" s="5"/>
      <c r="S121" s="7"/>
      <c r="T121" s="3"/>
    </row>
    <row r="122" spans="1:20">
      <c r="A122" s="3"/>
      <c r="B122" s="4"/>
      <c r="C122" s="4"/>
      <c r="D122" s="5"/>
      <c r="E122" s="5"/>
      <c r="F122" s="7"/>
      <c r="G122" s="3"/>
      <c r="N122" s="3"/>
      <c r="O122" s="4"/>
      <c r="P122" s="4"/>
      <c r="Q122" s="5"/>
      <c r="R122" s="5"/>
      <c r="S122" s="7"/>
      <c r="T122" s="3"/>
    </row>
    <row r="123" spans="1:20">
      <c r="A123" s="3"/>
      <c r="B123" s="4"/>
      <c r="C123" s="4"/>
      <c r="D123" s="5"/>
      <c r="E123" s="5"/>
      <c r="F123" s="7"/>
      <c r="G123" s="3"/>
      <c r="N123" s="3"/>
      <c r="O123" s="4"/>
      <c r="P123" s="4"/>
      <c r="Q123" s="5"/>
      <c r="R123" s="5"/>
      <c r="S123" s="7"/>
      <c r="T123" s="3"/>
    </row>
    <row r="124" spans="1:20">
      <c r="A124" s="3"/>
      <c r="B124" s="4"/>
      <c r="C124" s="4"/>
      <c r="D124" s="5"/>
      <c r="E124" s="5"/>
      <c r="F124" s="7"/>
      <c r="G124" s="3"/>
      <c r="N124" s="3"/>
      <c r="O124" s="4"/>
      <c r="P124" s="4"/>
      <c r="Q124" s="5"/>
      <c r="R124" s="5"/>
      <c r="S124" s="7"/>
      <c r="T124" s="3"/>
    </row>
    <row r="125" spans="1:20">
      <c r="A125" s="3"/>
      <c r="B125" s="4"/>
      <c r="C125" s="4"/>
      <c r="D125" s="5"/>
      <c r="E125" s="5"/>
      <c r="F125" s="7"/>
      <c r="G125" s="3"/>
      <c r="N125" s="3"/>
      <c r="O125" s="4"/>
      <c r="P125" s="4"/>
      <c r="Q125" s="5"/>
      <c r="R125" s="5"/>
      <c r="S125" s="7"/>
      <c r="T125" s="3"/>
    </row>
    <row r="126" spans="1:20">
      <c r="A126" s="3"/>
      <c r="B126" s="4"/>
      <c r="C126" s="4"/>
      <c r="D126" s="5"/>
      <c r="E126" s="5"/>
      <c r="F126" s="7"/>
      <c r="G126" s="3"/>
      <c r="N126" s="3"/>
      <c r="O126" s="4"/>
      <c r="P126" s="4"/>
      <c r="Q126" s="5"/>
      <c r="R126" s="5"/>
      <c r="S126" s="7"/>
      <c r="T126" s="3"/>
    </row>
    <row r="127" spans="1:20">
      <c r="A127" s="3"/>
      <c r="B127" s="4"/>
      <c r="C127" s="4"/>
      <c r="D127" s="5"/>
      <c r="E127" s="5"/>
      <c r="F127" s="7"/>
      <c r="G127" s="3"/>
      <c r="N127" s="3"/>
      <c r="O127" s="4"/>
      <c r="P127" s="4"/>
      <c r="Q127" s="5"/>
      <c r="R127" s="5"/>
      <c r="S127" s="7"/>
      <c r="T127" s="3"/>
    </row>
    <row r="128" spans="1:20">
      <c r="A128" s="3"/>
      <c r="B128" s="4"/>
      <c r="C128" s="4"/>
      <c r="D128" s="5"/>
      <c r="E128" s="5"/>
      <c r="F128" s="7"/>
      <c r="G128" s="3"/>
      <c r="N128" s="3"/>
      <c r="O128" s="4"/>
      <c r="P128" s="4"/>
      <c r="Q128" s="5"/>
      <c r="R128" s="5"/>
      <c r="S128" s="7"/>
      <c r="T128" s="3"/>
    </row>
    <row r="129" spans="1:20">
      <c r="A129" s="3"/>
      <c r="B129" s="4"/>
      <c r="C129" s="4"/>
      <c r="D129" s="5"/>
      <c r="E129" s="5"/>
      <c r="F129" s="7"/>
      <c r="G129" s="3"/>
      <c r="N129" s="3"/>
      <c r="O129" s="4"/>
      <c r="P129" s="4"/>
      <c r="Q129" s="5"/>
      <c r="R129" s="5"/>
      <c r="S129" s="7"/>
      <c r="T129" s="3"/>
    </row>
    <row r="130" spans="1:20">
      <c r="A130" s="3"/>
      <c r="B130" s="4"/>
      <c r="C130" s="4"/>
      <c r="D130" s="5"/>
      <c r="E130" s="5"/>
      <c r="F130" s="7"/>
      <c r="G130" s="3"/>
      <c r="N130" s="3"/>
      <c r="O130" s="4"/>
      <c r="P130" s="4"/>
      <c r="Q130" s="5"/>
      <c r="R130" s="5"/>
      <c r="S130" s="7"/>
      <c r="T130" s="3"/>
    </row>
    <row r="131" spans="1:20">
      <c r="A131" s="3"/>
      <c r="B131" s="4"/>
      <c r="C131" s="4"/>
      <c r="D131" s="5"/>
      <c r="E131" s="5"/>
      <c r="F131" s="7"/>
      <c r="G131" s="3"/>
      <c r="N131" s="3"/>
      <c r="O131" s="4"/>
      <c r="P131" s="4"/>
      <c r="Q131" s="5"/>
      <c r="R131" s="5"/>
      <c r="S131" s="7"/>
      <c r="T131" s="3"/>
    </row>
    <row r="132" spans="1:20">
      <c r="A132" s="3"/>
      <c r="B132" s="4"/>
      <c r="C132" s="4"/>
      <c r="D132" s="5"/>
      <c r="E132" s="5"/>
      <c r="F132" s="7"/>
      <c r="G132" s="3"/>
      <c r="N132" s="3"/>
      <c r="O132" s="4"/>
      <c r="P132" s="4"/>
      <c r="Q132" s="5"/>
      <c r="R132" s="5"/>
      <c r="S132" s="7"/>
      <c r="T132" s="3"/>
    </row>
    <row r="133" spans="1:20">
      <c r="A133" s="3"/>
      <c r="B133" s="4"/>
      <c r="C133" s="4"/>
      <c r="D133" s="5"/>
      <c r="E133" s="5"/>
      <c r="F133" s="7"/>
      <c r="G133" s="3"/>
      <c r="N133" s="3"/>
      <c r="O133" s="4"/>
      <c r="P133" s="4"/>
      <c r="Q133" s="5"/>
      <c r="R133" s="5"/>
      <c r="S133" s="7"/>
      <c r="T133" s="3"/>
    </row>
    <row r="134" spans="1:20">
      <c r="A134" s="3"/>
      <c r="B134" s="4"/>
      <c r="C134" s="4"/>
      <c r="D134" s="5"/>
      <c r="E134" s="5"/>
      <c r="F134" s="7"/>
      <c r="G134" s="3"/>
      <c r="N134" s="3"/>
      <c r="O134" s="4"/>
      <c r="P134" s="4"/>
      <c r="Q134" s="5"/>
      <c r="R134" s="5"/>
      <c r="S134" s="7"/>
      <c r="T134" s="3"/>
    </row>
    <row r="135" spans="1:20">
      <c r="A135" s="3"/>
      <c r="B135" s="4"/>
      <c r="C135" s="4"/>
      <c r="D135" s="5"/>
      <c r="E135" s="5"/>
      <c r="F135" s="7"/>
      <c r="G135" s="3"/>
      <c r="N135" s="3"/>
      <c r="O135" s="4"/>
      <c r="P135" s="4"/>
      <c r="Q135" s="5"/>
      <c r="R135" s="5"/>
      <c r="S135" s="7"/>
      <c r="T135" s="3"/>
    </row>
    <row r="136" spans="1:20">
      <c r="A136" s="3"/>
      <c r="B136" s="4"/>
      <c r="C136" s="4"/>
      <c r="D136" s="5"/>
      <c r="E136" s="5"/>
      <c r="F136" s="7"/>
      <c r="G136" s="3"/>
      <c r="N136" s="3"/>
      <c r="O136" s="4"/>
      <c r="P136" s="4"/>
      <c r="Q136" s="5"/>
      <c r="R136" s="5"/>
      <c r="S136" s="7"/>
      <c r="T136" s="3"/>
    </row>
    <row r="137" spans="1:20">
      <c r="A137" s="3"/>
      <c r="B137" s="4"/>
      <c r="C137" s="4"/>
      <c r="D137" s="5"/>
      <c r="E137" s="5"/>
      <c r="F137" s="7"/>
      <c r="G137" s="3"/>
      <c r="N137" s="3"/>
      <c r="O137" s="4"/>
      <c r="P137" s="4"/>
      <c r="Q137" s="5"/>
      <c r="R137" s="5"/>
      <c r="S137" s="7"/>
      <c r="T137" s="3"/>
    </row>
    <row r="138" spans="1:20">
      <c r="A138" s="3"/>
      <c r="B138" s="4"/>
      <c r="C138" s="4"/>
      <c r="D138" s="5"/>
      <c r="E138" s="5"/>
      <c r="F138" s="7"/>
      <c r="G138" s="3"/>
      <c r="N138" s="3"/>
      <c r="O138" s="4"/>
      <c r="P138" s="4"/>
      <c r="Q138" s="5"/>
      <c r="R138" s="5"/>
      <c r="S138" s="7"/>
      <c r="T138" s="3"/>
    </row>
    <row r="139" spans="1:20">
      <c r="A139" s="3"/>
      <c r="B139" s="4"/>
      <c r="C139" s="4"/>
      <c r="D139" s="5"/>
      <c r="E139" s="5"/>
      <c r="F139" s="7"/>
      <c r="G139" s="3"/>
      <c r="N139" s="3"/>
      <c r="O139" s="4"/>
      <c r="P139" s="4"/>
      <c r="Q139" s="5"/>
      <c r="R139" s="5"/>
      <c r="S139" s="7"/>
      <c r="T139" s="3"/>
    </row>
    <row r="140" spans="1:20">
      <c r="A140" s="3"/>
      <c r="B140" s="4"/>
      <c r="C140" s="4"/>
      <c r="D140" s="5"/>
      <c r="E140" s="5"/>
      <c r="F140" s="7"/>
      <c r="G140" s="3"/>
      <c r="N140" s="3"/>
      <c r="O140" s="4"/>
      <c r="P140" s="4"/>
      <c r="Q140" s="5"/>
      <c r="R140" s="5"/>
      <c r="S140" s="7"/>
      <c r="T140" s="3"/>
    </row>
    <row r="141" spans="1:20">
      <c r="A141" s="3"/>
      <c r="B141" s="4"/>
      <c r="C141" s="4"/>
      <c r="D141" s="5"/>
      <c r="E141" s="5"/>
      <c r="F141" s="7"/>
      <c r="G141" s="3"/>
      <c r="N141" s="3"/>
      <c r="O141" s="4"/>
      <c r="P141" s="4"/>
      <c r="Q141" s="5"/>
      <c r="R141" s="5"/>
      <c r="S141" s="7"/>
      <c r="T141" s="3"/>
    </row>
    <row r="142" spans="1:20">
      <c r="A142" s="3"/>
      <c r="B142" s="4"/>
      <c r="C142" s="4"/>
      <c r="D142" s="5"/>
      <c r="E142" s="5"/>
      <c r="F142" s="7"/>
      <c r="G142" s="3"/>
      <c r="N142" s="3"/>
      <c r="O142" s="4"/>
      <c r="P142" s="4"/>
      <c r="Q142" s="5"/>
      <c r="R142" s="5"/>
      <c r="S142" s="7"/>
      <c r="T142" s="3"/>
    </row>
    <row r="143" spans="1:20">
      <c r="A143" s="3"/>
      <c r="B143" s="4"/>
      <c r="C143" s="4"/>
      <c r="D143" s="5"/>
      <c r="E143" s="5"/>
      <c r="F143" s="7"/>
      <c r="G143" s="3"/>
      <c r="N143" s="3"/>
      <c r="O143" s="4"/>
      <c r="P143" s="4"/>
      <c r="Q143" s="5"/>
      <c r="R143" s="5"/>
      <c r="S143" s="7"/>
      <c r="T143" s="3"/>
    </row>
    <row r="144" spans="1:20">
      <c r="A144" s="3"/>
      <c r="B144" s="4"/>
      <c r="C144" s="4"/>
      <c r="D144" s="5"/>
      <c r="E144" s="5"/>
      <c r="F144" s="7"/>
      <c r="G144" s="3"/>
      <c r="N144" s="3"/>
      <c r="O144" s="4"/>
      <c r="P144" s="4"/>
      <c r="Q144" s="5"/>
      <c r="R144" s="5"/>
      <c r="S144" s="7"/>
      <c r="T144" s="3"/>
    </row>
    <row r="145" spans="1:20">
      <c r="A145" s="3"/>
      <c r="B145" s="4"/>
      <c r="C145" s="4"/>
      <c r="D145" s="5"/>
      <c r="E145" s="5"/>
      <c r="F145" s="7"/>
      <c r="G145" s="3"/>
      <c r="N145" s="3"/>
      <c r="O145" s="4"/>
      <c r="P145" s="4"/>
      <c r="Q145" s="5"/>
      <c r="R145" s="5"/>
      <c r="S145" s="7"/>
      <c r="T145" s="3"/>
    </row>
    <row r="146" spans="1:20">
      <c r="A146" s="3"/>
      <c r="B146" s="4"/>
      <c r="C146" s="4"/>
      <c r="D146" s="5"/>
      <c r="E146" s="5"/>
      <c r="F146" s="7"/>
      <c r="G146" s="3"/>
      <c r="N146" s="3"/>
      <c r="O146" s="4"/>
      <c r="P146" s="4"/>
      <c r="Q146" s="5"/>
      <c r="R146" s="5"/>
      <c r="S146" s="7"/>
      <c r="T146" s="3"/>
    </row>
    <row r="147" spans="1:20">
      <c r="A147" s="3"/>
      <c r="B147" s="4"/>
      <c r="C147" s="4"/>
      <c r="D147" s="5"/>
      <c r="E147" s="5"/>
      <c r="F147" s="7"/>
      <c r="G147" s="3"/>
      <c r="N147" s="3"/>
      <c r="O147" s="4"/>
      <c r="P147" s="4"/>
      <c r="Q147" s="5"/>
      <c r="R147" s="5"/>
      <c r="S147" s="7"/>
      <c r="T147" s="3"/>
    </row>
    <row r="148" spans="1:20">
      <c r="A148" s="3"/>
      <c r="B148" s="4"/>
      <c r="C148" s="4"/>
      <c r="D148" s="5"/>
      <c r="E148" s="5"/>
      <c r="F148" s="7"/>
      <c r="G148" s="3"/>
      <c r="N148" s="3"/>
      <c r="O148" s="4"/>
      <c r="P148" s="4"/>
      <c r="Q148" s="5"/>
      <c r="R148" s="5"/>
      <c r="S148" s="7"/>
      <c r="T148" s="3"/>
    </row>
    <row r="149" spans="1:20">
      <c r="A149" s="3"/>
      <c r="B149" s="4"/>
      <c r="C149" s="4"/>
      <c r="D149" s="5"/>
      <c r="E149" s="5"/>
      <c r="F149" s="7"/>
      <c r="G149" s="3"/>
      <c r="N149" s="3"/>
      <c r="O149" s="4"/>
      <c r="P149" s="4"/>
      <c r="Q149" s="5"/>
      <c r="R149" s="5"/>
      <c r="S149" s="7"/>
      <c r="T149" s="3"/>
    </row>
    <row r="150" spans="1:20">
      <c r="A150" s="3"/>
      <c r="B150" s="4"/>
      <c r="C150" s="4"/>
      <c r="D150" s="5"/>
      <c r="E150" s="5"/>
      <c r="F150" s="7"/>
      <c r="G150" s="3"/>
      <c r="N150" s="3"/>
      <c r="O150" s="4"/>
      <c r="P150" s="4"/>
      <c r="Q150" s="5"/>
      <c r="R150" s="5"/>
      <c r="S150" s="7"/>
      <c r="T150" s="3"/>
    </row>
    <row r="151" spans="1:20">
      <c r="A151" s="3"/>
      <c r="B151" s="4"/>
      <c r="C151" s="4"/>
      <c r="D151" s="5"/>
      <c r="E151" s="5"/>
      <c r="F151" s="7"/>
      <c r="G151" s="3"/>
      <c r="N151" s="3"/>
      <c r="O151" s="4"/>
      <c r="P151" s="4"/>
      <c r="Q151" s="5"/>
      <c r="R151" s="5"/>
      <c r="S151" s="7"/>
      <c r="T151" s="3"/>
    </row>
    <row r="152" spans="1:20">
      <c r="A152" s="3"/>
      <c r="B152" s="4"/>
      <c r="C152" s="4"/>
      <c r="D152" s="5"/>
      <c r="E152" s="5"/>
      <c r="F152" s="7"/>
      <c r="G152" s="3"/>
      <c r="N152" s="3"/>
      <c r="O152" s="4"/>
      <c r="P152" s="4"/>
      <c r="Q152" s="5"/>
      <c r="R152" s="5"/>
      <c r="S152" s="7"/>
      <c r="T152" s="3"/>
    </row>
    <row r="153" spans="1:20">
      <c r="A153" s="3"/>
      <c r="B153" s="4"/>
      <c r="C153" s="4"/>
      <c r="D153" s="5"/>
      <c r="E153" s="5"/>
      <c r="F153" s="7"/>
      <c r="G153" s="3"/>
      <c r="N153" s="3"/>
      <c r="O153" s="4"/>
      <c r="P153" s="4"/>
      <c r="Q153" s="5"/>
      <c r="R153" s="5"/>
      <c r="S153" s="7"/>
      <c r="T153" s="3"/>
    </row>
    <row r="154" spans="1:20">
      <c r="A154" s="3"/>
      <c r="B154" s="4"/>
      <c r="C154" s="4"/>
      <c r="D154" s="5"/>
      <c r="E154" s="5"/>
      <c r="F154" s="7"/>
      <c r="G154" s="3"/>
      <c r="N154" s="3"/>
      <c r="O154" s="4"/>
      <c r="P154" s="4"/>
      <c r="Q154" s="5"/>
      <c r="R154" s="5"/>
      <c r="S154" s="7"/>
      <c r="T154" s="3"/>
    </row>
    <row r="155" spans="1:20">
      <c r="A155" s="3"/>
      <c r="B155" s="4"/>
      <c r="C155" s="4"/>
      <c r="D155" s="5"/>
      <c r="E155" s="5"/>
      <c r="F155" s="7"/>
      <c r="G155" s="3"/>
      <c r="N155" s="3"/>
      <c r="O155" s="4"/>
      <c r="P155" s="4"/>
      <c r="Q155" s="5"/>
      <c r="R155" s="5"/>
      <c r="S155" s="7"/>
      <c r="T155" s="3"/>
    </row>
    <row r="156" spans="1:20">
      <c r="A156" s="3"/>
      <c r="B156" s="4"/>
      <c r="C156" s="4"/>
      <c r="D156" s="5"/>
      <c r="E156" s="5"/>
      <c r="F156" s="7"/>
      <c r="G156" s="3"/>
      <c r="N156" s="3"/>
      <c r="O156" s="4"/>
      <c r="P156" s="4"/>
      <c r="Q156" s="5"/>
      <c r="R156" s="5"/>
      <c r="S156" s="7"/>
      <c r="T156" s="3"/>
    </row>
    <row r="157" spans="1:20">
      <c r="A157" s="3"/>
      <c r="B157" s="4"/>
      <c r="C157" s="4"/>
      <c r="D157" s="5"/>
      <c r="E157" s="5"/>
      <c r="F157" s="7"/>
      <c r="G157" s="3"/>
      <c r="N157" s="3"/>
      <c r="O157" s="4"/>
      <c r="P157" s="4"/>
      <c r="Q157" s="5"/>
      <c r="R157" s="5"/>
      <c r="S157" s="7"/>
      <c r="T157" s="3"/>
    </row>
    <row r="158" spans="1:20">
      <c r="A158" s="3"/>
      <c r="B158" s="4"/>
      <c r="C158" s="4"/>
      <c r="D158" s="5"/>
      <c r="E158" s="5"/>
      <c r="F158" s="7"/>
      <c r="G158" s="3"/>
      <c r="N158" s="3"/>
      <c r="O158" s="4"/>
      <c r="P158" s="4"/>
      <c r="Q158" s="5"/>
      <c r="R158" s="5"/>
      <c r="S158" s="7"/>
      <c r="T158" s="3"/>
    </row>
    <row r="159" spans="1:20">
      <c r="A159" s="3"/>
      <c r="B159" s="4"/>
      <c r="C159" s="4"/>
      <c r="D159" s="5"/>
      <c r="E159" s="5"/>
      <c r="F159" s="7"/>
      <c r="G159" s="3"/>
      <c r="N159" s="3"/>
      <c r="O159" s="4"/>
      <c r="P159" s="4"/>
      <c r="Q159" s="5"/>
      <c r="R159" s="5"/>
      <c r="S159" s="7"/>
      <c r="T159" s="3"/>
    </row>
    <row r="160" spans="1:20">
      <c r="A160" s="3"/>
      <c r="B160" s="4"/>
      <c r="C160" s="4"/>
      <c r="D160" s="5"/>
      <c r="E160" s="5"/>
      <c r="F160" s="7"/>
      <c r="G160" s="3"/>
      <c r="N160" s="3"/>
      <c r="O160" s="4"/>
      <c r="P160" s="4"/>
      <c r="Q160" s="5"/>
      <c r="R160" s="5"/>
      <c r="S160" s="7"/>
      <c r="T160" s="3"/>
    </row>
    <row r="161" spans="1:20">
      <c r="A161" s="3"/>
      <c r="B161" s="4"/>
      <c r="C161" s="4"/>
      <c r="D161" s="5"/>
      <c r="E161" s="5"/>
      <c r="F161" s="7"/>
      <c r="G161" s="3"/>
      <c r="N161" s="3"/>
      <c r="O161" s="4"/>
      <c r="P161" s="4"/>
      <c r="Q161" s="5"/>
      <c r="R161" s="5"/>
      <c r="S161" s="7"/>
      <c r="T161" s="3"/>
    </row>
    <row r="162" spans="1:20">
      <c r="A162" s="3"/>
      <c r="B162" s="4"/>
      <c r="C162" s="4"/>
      <c r="D162" s="5"/>
      <c r="E162" s="5"/>
      <c r="F162" s="7"/>
      <c r="G162" s="3"/>
      <c r="N162" s="3"/>
      <c r="O162" s="4"/>
      <c r="P162" s="4"/>
      <c r="Q162" s="5"/>
      <c r="R162" s="5"/>
      <c r="S162" s="7"/>
      <c r="T162" s="3"/>
    </row>
    <row r="163" spans="1:20">
      <c r="A163" s="3"/>
      <c r="B163" s="4"/>
      <c r="C163" s="4"/>
      <c r="D163" s="5"/>
      <c r="E163" s="5"/>
      <c r="F163" s="7"/>
      <c r="G163" s="3"/>
      <c r="N163" s="3"/>
      <c r="O163" s="4"/>
      <c r="P163" s="4"/>
      <c r="Q163" s="5"/>
      <c r="R163" s="5"/>
      <c r="S163" s="7"/>
      <c r="T163" s="3"/>
    </row>
    <row r="164" spans="1:20">
      <c r="A164" s="3"/>
      <c r="B164" s="4"/>
      <c r="C164" s="4"/>
      <c r="D164" s="5"/>
      <c r="E164" s="5"/>
      <c r="F164" s="7"/>
      <c r="G164" s="3"/>
      <c r="N164" s="3"/>
      <c r="O164" s="4"/>
      <c r="P164" s="4"/>
      <c r="Q164" s="5"/>
      <c r="R164" s="5"/>
      <c r="S164" s="7"/>
      <c r="T164" s="3"/>
    </row>
    <row r="165" spans="1:20">
      <c r="A165" s="3"/>
      <c r="B165" s="4"/>
      <c r="C165" s="4"/>
      <c r="D165" s="5"/>
      <c r="E165" s="5"/>
      <c r="F165" s="7"/>
      <c r="G165" s="3"/>
      <c r="N165" s="3"/>
      <c r="O165" s="4"/>
      <c r="P165" s="4"/>
      <c r="Q165" s="5"/>
      <c r="R165" s="5"/>
      <c r="S165" s="7"/>
      <c r="T165" s="3"/>
    </row>
    <row r="166" spans="1:20">
      <c r="A166" s="3"/>
      <c r="B166" s="4"/>
      <c r="C166" s="4"/>
      <c r="D166" s="5"/>
      <c r="E166" s="5"/>
      <c r="F166" s="7"/>
      <c r="G166" s="3"/>
      <c r="N166" s="3"/>
      <c r="O166" s="4"/>
      <c r="P166" s="4"/>
      <c r="Q166" s="5"/>
      <c r="R166" s="5"/>
      <c r="S166" s="7"/>
      <c r="T166" s="3"/>
    </row>
    <row r="167" spans="1:20">
      <c r="A167" s="3"/>
      <c r="B167" s="4"/>
      <c r="C167" s="4"/>
      <c r="D167" s="5"/>
      <c r="E167" s="5"/>
      <c r="F167" s="7"/>
      <c r="G167" s="3"/>
      <c r="N167" s="3"/>
      <c r="O167" s="4"/>
      <c r="P167" s="4"/>
      <c r="Q167" s="5"/>
      <c r="R167" s="5"/>
      <c r="S167" s="7"/>
      <c r="T167" s="3"/>
    </row>
    <row r="168" spans="1:20">
      <c r="A168" s="3"/>
      <c r="B168" s="4"/>
      <c r="C168" s="4"/>
      <c r="D168" s="5"/>
      <c r="E168" s="5"/>
      <c r="F168" s="7"/>
      <c r="G168" s="3"/>
      <c r="N168" s="3"/>
      <c r="O168" s="4"/>
      <c r="P168" s="4"/>
      <c r="Q168" s="5"/>
      <c r="R168" s="5"/>
      <c r="S168" s="7"/>
      <c r="T168" s="3"/>
    </row>
    <row r="169" spans="1:20">
      <c r="A169" s="3"/>
      <c r="B169" s="4"/>
      <c r="C169" s="4"/>
      <c r="D169" s="5"/>
      <c r="E169" s="5"/>
      <c r="F169" s="7"/>
      <c r="G169" s="3"/>
      <c r="N169" s="3"/>
      <c r="O169" s="4"/>
      <c r="P169" s="4"/>
      <c r="Q169" s="5"/>
      <c r="R169" s="5"/>
      <c r="S169" s="7"/>
      <c r="T169" s="3"/>
    </row>
    <row r="170" spans="1:20">
      <c r="A170" s="3"/>
      <c r="B170" s="4"/>
      <c r="C170" s="4"/>
      <c r="D170" s="5"/>
      <c r="E170" s="5"/>
      <c r="F170" s="7"/>
      <c r="G170" s="3"/>
      <c r="N170" s="3"/>
      <c r="O170" s="4"/>
      <c r="P170" s="4"/>
      <c r="Q170" s="5"/>
      <c r="R170" s="5"/>
      <c r="S170" s="7"/>
      <c r="T170" s="3"/>
    </row>
    <row r="171" spans="1:20">
      <c r="A171" s="3"/>
      <c r="B171" s="4"/>
      <c r="C171" s="4"/>
      <c r="D171" s="5"/>
      <c r="E171" s="5"/>
      <c r="F171" s="7"/>
      <c r="G171" s="3"/>
      <c r="N171" s="3"/>
      <c r="O171" s="4"/>
      <c r="P171" s="4"/>
      <c r="Q171" s="5"/>
      <c r="R171" s="5"/>
      <c r="S171" s="7"/>
      <c r="T171" s="3"/>
    </row>
    <row r="172" spans="1:20">
      <c r="A172" s="3"/>
      <c r="B172" s="4"/>
      <c r="C172" s="4"/>
      <c r="D172" s="5"/>
      <c r="E172" s="5"/>
      <c r="F172" s="7"/>
      <c r="G172" s="3"/>
      <c r="N172" s="3"/>
      <c r="O172" s="4"/>
      <c r="P172" s="4"/>
      <c r="Q172" s="5"/>
      <c r="R172" s="5"/>
      <c r="S172" s="7"/>
      <c r="T172" s="3"/>
    </row>
    <row r="173" spans="1:20">
      <c r="A173" s="3"/>
      <c r="B173" s="4"/>
      <c r="C173" s="4"/>
      <c r="D173" s="5"/>
      <c r="E173" s="5"/>
      <c r="F173" s="7"/>
      <c r="G173" s="3"/>
      <c r="N173" s="3"/>
      <c r="O173" s="4"/>
      <c r="P173" s="4"/>
      <c r="Q173" s="5"/>
      <c r="R173" s="5"/>
      <c r="S173" s="7"/>
      <c r="T173" s="3"/>
    </row>
    <row r="174" spans="1:20">
      <c r="A174" s="3"/>
      <c r="B174" s="4"/>
      <c r="C174" s="4"/>
      <c r="D174" s="5"/>
      <c r="E174" s="5"/>
      <c r="F174" s="7"/>
      <c r="G174" s="3"/>
      <c r="N174" s="3"/>
      <c r="O174" s="4"/>
      <c r="P174" s="4"/>
      <c r="Q174" s="5"/>
      <c r="R174" s="5"/>
      <c r="S174" s="7"/>
      <c r="T174" s="3"/>
    </row>
    <row r="175" spans="1:20">
      <c r="A175" s="3"/>
      <c r="B175" s="4"/>
      <c r="C175" s="4"/>
      <c r="D175" s="5"/>
      <c r="E175" s="5"/>
      <c r="F175" s="7"/>
      <c r="G175" s="3"/>
      <c r="N175" s="3"/>
      <c r="O175" s="4"/>
      <c r="P175" s="4"/>
      <c r="Q175" s="5"/>
      <c r="R175" s="5"/>
      <c r="S175" s="7"/>
      <c r="T175" s="3"/>
    </row>
    <row r="176" spans="1:20">
      <c r="A176" s="3"/>
      <c r="B176" s="4"/>
      <c r="C176" s="4"/>
      <c r="D176" s="5"/>
      <c r="E176" s="5"/>
      <c r="F176" s="7"/>
      <c r="G176" s="3"/>
      <c r="N176" s="3"/>
      <c r="O176" s="4"/>
      <c r="P176" s="4"/>
      <c r="Q176" s="5"/>
      <c r="R176" s="5"/>
      <c r="S176" s="7"/>
      <c r="T176" s="3"/>
    </row>
    <row r="177" spans="1:20">
      <c r="A177" s="3"/>
      <c r="B177" s="4"/>
      <c r="C177" s="4"/>
      <c r="D177" s="5"/>
      <c r="E177" s="5"/>
      <c r="F177" s="7"/>
      <c r="G177" s="3"/>
      <c r="N177" s="3"/>
      <c r="O177" s="4"/>
      <c r="P177" s="4"/>
      <c r="Q177" s="5"/>
      <c r="R177" s="5"/>
      <c r="S177" s="7"/>
      <c r="T177" s="3"/>
    </row>
    <row r="178" spans="1:20">
      <c r="A178" s="3"/>
      <c r="B178" s="4"/>
      <c r="C178" s="4"/>
      <c r="D178" s="5"/>
      <c r="E178" s="5"/>
      <c r="F178" s="7"/>
      <c r="G178" s="3"/>
      <c r="N178" s="3"/>
      <c r="O178" s="4"/>
      <c r="P178" s="4"/>
      <c r="Q178" s="5"/>
      <c r="R178" s="5"/>
      <c r="S178" s="7"/>
      <c r="T178" s="3"/>
    </row>
    <row r="179" spans="1:20">
      <c r="A179" s="3"/>
      <c r="B179" s="4"/>
      <c r="C179" s="4"/>
      <c r="D179" s="5"/>
      <c r="E179" s="5"/>
      <c r="F179" s="7"/>
      <c r="G179" s="3"/>
      <c r="N179" s="3"/>
      <c r="O179" s="4"/>
      <c r="P179" s="4"/>
      <c r="Q179" s="5"/>
      <c r="R179" s="5"/>
      <c r="S179" s="7"/>
      <c r="T179" s="3"/>
    </row>
    <row r="180" spans="1:20">
      <c r="A180" s="3"/>
      <c r="B180" s="4"/>
      <c r="C180" s="4"/>
      <c r="D180" s="5"/>
      <c r="E180" s="5"/>
      <c r="F180" s="7"/>
      <c r="G180" s="3"/>
      <c r="N180" s="3"/>
      <c r="O180" s="4"/>
      <c r="P180" s="4"/>
      <c r="Q180" s="5"/>
      <c r="R180" s="5"/>
      <c r="S180" s="7"/>
      <c r="T180" s="3"/>
    </row>
    <row r="181" spans="1:20">
      <c r="A181" s="3"/>
      <c r="B181" s="4"/>
      <c r="C181" s="4"/>
      <c r="D181" s="5"/>
      <c r="E181" s="5"/>
      <c r="F181" s="7"/>
      <c r="G181" s="3"/>
      <c r="N181" s="3"/>
      <c r="O181" s="4"/>
      <c r="P181" s="4"/>
      <c r="Q181" s="5"/>
      <c r="R181" s="5"/>
      <c r="S181" s="7"/>
      <c r="T181" s="3"/>
    </row>
    <row r="182" spans="1:20">
      <c r="A182" s="3"/>
      <c r="B182" s="4"/>
      <c r="C182" s="4"/>
      <c r="D182" s="5"/>
      <c r="E182" s="5"/>
      <c r="F182" s="7"/>
      <c r="G182" s="3"/>
      <c r="N182" s="3"/>
      <c r="O182" s="4"/>
      <c r="P182" s="4"/>
      <c r="Q182" s="5"/>
      <c r="R182" s="5"/>
      <c r="S182" s="7"/>
      <c r="T182" s="3"/>
    </row>
    <row r="183" spans="1:20">
      <c r="A183" s="3"/>
      <c r="B183" s="4"/>
      <c r="C183" s="4"/>
      <c r="D183" s="5"/>
      <c r="E183" s="5"/>
      <c r="F183" s="7"/>
      <c r="G183" s="3"/>
      <c r="N183" s="3"/>
      <c r="O183" s="4"/>
      <c r="P183" s="4"/>
      <c r="Q183" s="5"/>
      <c r="R183" s="5"/>
      <c r="S183" s="7"/>
      <c r="T183" s="3"/>
    </row>
    <row r="184" spans="1:20">
      <c r="A184" s="3"/>
      <c r="B184" s="4"/>
      <c r="C184" s="4"/>
      <c r="D184" s="5"/>
      <c r="E184" s="5"/>
      <c r="F184" s="7"/>
      <c r="G184" s="3"/>
      <c r="N184" s="3"/>
      <c r="O184" s="4"/>
      <c r="P184" s="4"/>
      <c r="Q184" s="5"/>
      <c r="R184" s="5"/>
      <c r="S184" s="7"/>
      <c r="T184" s="3"/>
    </row>
    <row r="185" spans="1:20">
      <c r="A185" s="3"/>
      <c r="B185" s="4"/>
      <c r="C185" s="4"/>
      <c r="D185" s="5"/>
      <c r="E185" s="5"/>
      <c r="F185" s="7"/>
      <c r="G185" s="3"/>
      <c r="N185" s="3"/>
      <c r="O185" s="4"/>
      <c r="P185" s="4"/>
      <c r="Q185" s="5"/>
      <c r="R185" s="5"/>
      <c r="S185" s="7"/>
      <c r="T185" s="3"/>
    </row>
    <row r="186" spans="1:20">
      <c r="A186" s="3"/>
      <c r="B186" s="4"/>
      <c r="C186" s="4"/>
      <c r="D186" s="5"/>
      <c r="E186" s="5"/>
      <c r="F186" s="7"/>
      <c r="G186" s="3"/>
      <c r="N186" s="3"/>
      <c r="O186" s="4"/>
      <c r="P186" s="4"/>
      <c r="Q186" s="5"/>
      <c r="R186" s="5"/>
      <c r="S186" s="7"/>
      <c r="T186" s="3"/>
    </row>
    <row r="187" spans="1:20">
      <c r="A187" s="3"/>
      <c r="B187" s="4"/>
      <c r="C187" s="4"/>
      <c r="D187" s="5"/>
      <c r="E187" s="5"/>
      <c r="F187" s="7"/>
      <c r="G187" s="3"/>
      <c r="N187" s="3"/>
      <c r="O187" s="4"/>
      <c r="P187" s="4"/>
      <c r="Q187" s="5"/>
      <c r="R187" s="5"/>
      <c r="S187" s="7"/>
      <c r="T187" s="3"/>
    </row>
    <row r="188" spans="1:20">
      <c r="A188" s="3"/>
      <c r="B188" s="4"/>
      <c r="C188" s="4"/>
      <c r="D188" s="5"/>
      <c r="E188" s="5"/>
      <c r="F188" s="7"/>
      <c r="G188" s="3"/>
      <c r="N188" s="3"/>
      <c r="O188" s="4"/>
      <c r="P188" s="4"/>
      <c r="Q188" s="5"/>
      <c r="R188" s="5"/>
      <c r="S188" s="7"/>
      <c r="T188" s="3"/>
    </row>
    <row r="189" spans="1:20">
      <c r="A189" s="3"/>
      <c r="B189" s="4"/>
      <c r="C189" s="4"/>
      <c r="D189" s="5"/>
      <c r="E189" s="5"/>
      <c r="F189" s="7"/>
      <c r="G189" s="3"/>
      <c r="N189" s="3"/>
      <c r="O189" s="4"/>
      <c r="P189" s="4"/>
      <c r="Q189" s="5"/>
      <c r="R189" s="5"/>
      <c r="S189" s="7"/>
      <c r="T189" s="3"/>
    </row>
    <row r="190" spans="1:20">
      <c r="A190" s="3"/>
      <c r="B190" s="4"/>
      <c r="C190" s="4"/>
      <c r="D190" s="5"/>
      <c r="E190" s="5"/>
      <c r="F190" s="7"/>
      <c r="G190" s="3"/>
      <c r="N190" s="3"/>
      <c r="O190" s="4"/>
      <c r="P190" s="4"/>
      <c r="Q190" s="5"/>
      <c r="R190" s="5"/>
      <c r="S190" s="7"/>
      <c r="T190" s="3"/>
    </row>
    <row r="191" spans="1:20">
      <c r="A191" s="3"/>
      <c r="B191" s="4"/>
      <c r="C191" s="4"/>
      <c r="D191" s="5"/>
      <c r="E191" s="5"/>
      <c r="F191" s="7"/>
      <c r="G191" s="3"/>
      <c r="N191" s="3"/>
      <c r="O191" s="4"/>
      <c r="P191" s="4"/>
      <c r="Q191" s="5"/>
      <c r="R191" s="5"/>
      <c r="S191" s="7"/>
      <c r="T191" s="3"/>
    </row>
    <row r="192" spans="1:20">
      <c r="A192" s="3"/>
      <c r="B192" s="4"/>
      <c r="C192" s="4"/>
      <c r="D192" s="5"/>
      <c r="E192" s="5"/>
      <c r="F192" s="7"/>
      <c r="G192" s="3"/>
      <c r="N192" s="3"/>
      <c r="O192" s="4"/>
      <c r="P192" s="4"/>
      <c r="Q192" s="5"/>
      <c r="R192" s="5"/>
      <c r="S192" s="7"/>
      <c r="T192" s="3"/>
    </row>
    <row r="193" spans="1:20">
      <c r="A193" s="3"/>
      <c r="B193" s="4"/>
      <c r="C193" s="4"/>
      <c r="D193" s="5"/>
      <c r="E193" s="5"/>
      <c r="F193" s="7"/>
      <c r="G193" s="3"/>
      <c r="N193" s="3"/>
      <c r="O193" s="4"/>
      <c r="P193" s="4"/>
      <c r="Q193" s="5"/>
      <c r="R193" s="5"/>
      <c r="S193" s="7"/>
      <c r="T193" s="3"/>
    </row>
    <row r="194" spans="1:20">
      <c r="A194" s="3"/>
      <c r="B194" s="4"/>
      <c r="C194" s="4"/>
      <c r="D194" s="5"/>
      <c r="E194" s="5"/>
      <c r="F194" s="7"/>
      <c r="G194" s="3"/>
      <c r="N194" s="3"/>
      <c r="O194" s="4"/>
      <c r="P194" s="4"/>
      <c r="Q194" s="5"/>
      <c r="R194" s="5"/>
      <c r="S194" s="7"/>
      <c r="T194" s="3"/>
    </row>
    <row r="195" spans="1:20">
      <c r="A195" s="3"/>
      <c r="B195" s="4"/>
      <c r="C195" s="4"/>
      <c r="D195" s="5"/>
      <c r="E195" s="5"/>
      <c r="F195" s="7"/>
      <c r="G195" s="3"/>
      <c r="N195" s="3"/>
      <c r="O195" s="4"/>
      <c r="P195" s="4"/>
      <c r="Q195" s="5"/>
      <c r="R195" s="5"/>
      <c r="S195" s="7"/>
      <c r="T195" s="3"/>
    </row>
    <row r="196" spans="1:20">
      <c r="A196" s="3"/>
      <c r="B196" s="4"/>
      <c r="C196" s="4"/>
      <c r="D196" s="5"/>
      <c r="E196" s="5"/>
      <c r="F196" s="7"/>
      <c r="G196" s="3"/>
      <c r="N196" s="3"/>
      <c r="O196" s="4"/>
      <c r="P196" s="4"/>
      <c r="Q196" s="5"/>
      <c r="R196" s="5"/>
      <c r="S196" s="7"/>
      <c r="T196" s="3"/>
    </row>
    <row r="197" spans="1:20">
      <c r="A197" s="3"/>
      <c r="B197" s="4"/>
      <c r="C197" s="4"/>
      <c r="D197" s="5"/>
      <c r="E197" s="5"/>
      <c r="F197" s="7"/>
      <c r="G197" s="3"/>
      <c r="N197" s="3"/>
      <c r="O197" s="4"/>
      <c r="P197" s="4"/>
      <c r="Q197" s="5"/>
      <c r="R197" s="5"/>
      <c r="S197" s="7"/>
      <c r="T197" s="3"/>
    </row>
    <row r="198" spans="1:20">
      <c r="A198" s="3"/>
      <c r="B198" s="4"/>
      <c r="C198" s="4"/>
      <c r="D198" s="5"/>
      <c r="E198" s="5"/>
      <c r="F198" s="7"/>
      <c r="G198" s="3"/>
      <c r="N198" s="3"/>
      <c r="O198" s="4"/>
      <c r="P198" s="4"/>
      <c r="Q198" s="5"/>
      <c r="R198" s="5"/>
      <c r="S198" s="7"/>
      <c r="T198" s="3"/>
    </row>
    <row r="199" spans="1:20">
      <c r="A199" s="3"/>
      <c r="B199" s="4"/>
      <c r="C199" s="4"/>
      <c r="D199" s="5"/>
      <c r="E199" s="5"/>
      <c r="F199" s="7"/>
      <c r="G199" s="3"/>
      <c r="N199" s="3"/>
      <c r="O199" s="4"/>
      <c r="P199" s="4"/>
      <c r="Q199" s="5"/>
      <c r="R199" s="5"/>
      <c r="S199" s="7"/>
      <c r="T199" s="3"/>
    </row>
    <row r="200" spans="1:20">
      <c r="A200" s="3"/>
      <c r="B200" s="4"/>
      <c r="C200" s="4"/>
      <c r="D200" s="5"/>
      <c r="E200" s="5"/>
      <c r="F200" s="7"/>
      <c r="G200" s="3"/>
      <c r="N200" s="3"/>
      <c r="O200" s="4"/>
      <c r="P200" s="4"/>
      <c r="Q200" s="5"/>
      <c r="R200" s="5"/>
      <c r="S200" s="7"/>
      <c r="T200" s="3"/>
    </row>
    <row r="201" spans="1:20">
      <c r="A201" s="3"/>
      <c r="B201" s="4"/>
      <c r="C201" s="4"/>
      <c r="D201" s="5"/>
      <c r="E201" s="5"/>
      <c r="F201" s="7"/>
      <c r="G201" s="3"/>
      <c r="N201" s="3"/>
      <c r="O201" s="4"/>
      <c r="P201" s="4"/>
      <c r="Q201" s="5"/>
      <c r="R201" s="5"/>
      <c r="S201" s="7"/>
      <c r="T201" s="3"/>
    </row>
    <row r="202" spans="1:20">
      <c r="A202" s="3"/>
      <c r="B202" s="4"/>
      <c r="C202" s="4"/>
      <c r="D202" s="5"/>
      <c r="E202" s="5"/>
      <c r="F202" s="7"/>
      <c r="G202" s="3"/>
      <c r="N202" s="3"/>
      <c r="O202" s="4"/>
      <c r="P202" s="4"/>
      <c r="Q202" s="5"/>
      <c r="R202" s="5"/>
      <c r="S202" s="7"/>
      <c r="T202" s="3"/>
    </row>
  </sheetData>
  <sheetProtection algorithmName="SHA-512" hashValue="Fb4Cv3mkzb4TO7+qe3sBvBxGmMU1DYnnkQFETM8LbXeuAt6l89jf0NC02QypEn9ItrfjeARye/hbbD+b8F7TVA==" saltValue="X0c4RjR4tKSSeP5+zjQznA==" spinCount="100000" sheet="1"/>
  <sortState ref="N40:O60">
    <sortCondition descending="1" ref="O40"/>
  </sortState>
  <mergeCells count="1">
    <mergeCell ref="A1:Z3"/>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58"/>
  <sheetViews>
    <sheetView showGridLines="0" zoomScale="80" zoomScaleNormal="80" workbookViewId="0">
      <selection activeCell="K70" sqref="K70"/>
    </sheetView>
  </sheetViews>
  <sheetFormatPr defaultRowHeight="15.75"/>
  <cols>
    <col min="1" max="1" width="5.625" bestFit="1" customWidth="1"/>
    <col min="2" max="2" width="23.375" customWidth="1"/>
    <col min="3" max="3" width="8.875" bestFit="1" customWidth="1"/>
    <col min="4" max="6" width="13.75" bestFit="1" customWidth="1"/>
    <col min="7" max="7" width="12.875" bestFit="1" customWidth="1"/>
    <col min="8" max="8" width="8.875" bestFit="1" customWidth="1"/>
    <col min="9" max="9" width="3.625" customWidth="1"/>
    <col min="10" max="10" width="8.875" bestFit="1" customWidth="1"/>
    <col min="12" max="16" width="8.875" bestFit="1" customWidth="1"/>
    <col min="18" max="18" width="11.875" bestFit="1" customWidth="1"/>
    <col min="19" max="19" width="5.75" customWidth="1"/>
    <col min="20" max="20" width="31.125" customWidth="1"/>
    <col min="21" max="23" width="11.875" bestFit="1" customWidth="1"/>
  </cols>
  <sheetData>
    <row r="1" spans="20:20">
      <c r="T1" s="249"/>
    </row>
    <row r="2" spans="20:20" ht="15.6" customHeight="1">
      <c r="T2" s="434" t="s">
        <v>394</v>
      </c>
    </row>
    <row r="3" spans="20:20" ht="15.6" customHeight="1">
      <c r="T3" s="434"/>
    </row>
    <row r="4" spans="20:20" ht="15.6" customHeight="1">
      <c r="T4" s="434"/>
    </row>
    <row r="5" spans="20:20" ht="15.6" customHeight="1">
      <c r="T5" s="434"/>
    </row>
    <row r="6" spans="20:20" ht="15.6" customHeight="1">
      <c r="T6" s="434"/>
    </row>
    <row r="7" spans="20:20" ht="15.6" customHeight="1">
      <c r="T7" s="434"/>
    </row>
    <row r="8" spans="20:20" ht="15.6" customHeight="1">
      <c r="T8" s="434"/>
    </row>
    <row r="9" spans="20:20" ht="15.6" customHeight="1">
      <c r="T9" s="434"/>
    </row>
    <row r="10" spans="20:20" ht="15.6" customHeight="1">
      <c r="T10" s="434"/>
    </row>
    <row r="11" spans="20:20" ht="15.6" customHeight="1">
      <c r="T11" s="434"/>
    </row>
    <row r="12" spans="20:20" ht="15.6" customHeight="1">
      <c r="T12" s="434"/>
    </row>
    <row r="13" spans="20:20" ht="15.6" customHeight="1">
      <c r="T13" s="434"/>
    </row>
    <row r="14" spans="20:20" ht="15.6" customHeight="1">
      <c r="T14" s="434"/>
    </row>
    <row r="15" spans="20:20">
      <c r="T15" s="434"/>
    </row>
    <row r="16" spans="20:20">
      <c r="T16" s="434"/>
    </row>
    <row r="17" spans="1:26">
      <c r="T17" s="434"/>
    </row>
    <row r="18" spans="1:26">
      <c r="T18" s="434"/>
    </row>
    <row r="21" spans="1:26">
      <c r="A21" s="108" t="s">
        <v>383</v>
      </c>
      <c r="J21" s="108" t="s">
        <v>383</v>
      </c>
    </row>
    <row r="22" spans="1:26" s="108" customFormat="1" ht="12.75"/>
    <row r="24" spans="1:26" s="85" customFormat="1" ht="54" hidden="1" customHeight="1">
      <c r="A24" s="196"/>
      <c r="B24" s="196"/>
      <c r="C24" s="198" t="s">
        <v>186</v>
      </c>
      <c r="D24" s="196" t="s">
        <v>187</v>
      </c>
      <c r="E24" s="196" t="s">
        <v>188</v>
      </c>
      <c r="F24" s="198" t="s">
        <v>189</v>
      </c>
      <c r="G24" s="196" t="s">
        <v>190</v>
      </c>
      <c r="H24" s="196" t="s">
        <v>191</v>
      </c>
      <c r="I24" s="196" t="s">
        <v>192</v>
      </c>
      <c r="J24" s="196" t="s">
        <v>193</v>
      </c>
      <c r="K24" s="196" t="s">
        <v>194</v>
      </c>
      <c r="L24" s="198" t="s">
        <v>195</v>
      </c>
      <c r="M24" s="196" t="s">
        <v>278</v>
      </c>
      <c r="N24" s="196" t="s">
        <v>279</v>
      </c>
      <c r="O24" s="196" t="s">
        <v>280</v>
      </c>
      <c r="P24" s="196" t="s">
        <v>196</v>
      </c>
      <c r="Q24" s="196" t="s">
        <v>197</v>
      </c>
      <c r="R24" s="196" t="s">
        <v>198</v>
      </c>
      <c r="S24" s="196" t="s">
        <v>199</v>
      </c>
      <c r="T24" s="196" t="s">
        <v>200</v>
      </c>
      <c r="U24" s="196" t="s">
        <v>201</v>
      </c>
      <c r="V24" s="196" t="s">
        <v>202</v>
      </c>
      <c r="W24" s="196" t="s">
        <v>203</v>
      </c>
      <c r="X24" s="196"/>
      <c r="Y24" s="196"/>
      <c r="Z24" s="196"/>
    </row>
    <row r="25" spans="1:26" hidden="1">
      <c r="A25" s="193">
        <v>2016</v>
      </c>
      <c r="B25" s="197" t="s">
        <v>11</v>
      </c>
      <c r="C25" s="197">
        <v>70</v>
      </c>
      <c r="D25" s="197">
        <v>51</v>
      </c>
      <c r="E25" s="197">
        <v>84</v>
      </c>
      <c r="F25" s="197">
        <v>53</v>
      </c>
      <c r="G25" s="197">
        <v>39</v>
      </c>
      <c r="H25" s="197">
        <v>65</v>
      </c>
      <c r="I25" s="197">
        <v>77</v>
      </c>
      <c r="J25" s="197">
        <v>57</v>
      </c>
      <c r="K25" s="197" t="s">
        <v>204</v>
      </c>
      <c r="L25" s="197">
        <v>44</v>
      </c>
      <c r="M25" s="197">
        <v>32</v>
      </c>
      <c r="N25" s="197">
        <v>53</v>
      </c>
      <c r="O25" s="197">
        <v>82</v>
      </c>
      <c r="P25" s="197">
        <v>60</v>
      </c>
      <c r="Q25" s="197" t="s">
        <v>204</v>
      </c>
      <c r="R25" s="252">
        <v>36669000</v>
      </c>
      <c r="S25" s="252">
        <v>30765000</v>
      </c>
      <c r="T25" s="252">
        <v>42858000</v>
      </c>
      <c r="U25" s="252">
        <v>25485000</v>
      </c>
      <c r="V25" s="252">
        <v>19523000</v>
      </c>
      <c r="W25" s="252">
        <v>15952000</v>
      </c>
      <c r="X25" s="193"/>
      <c r="Y25" s="193"/>
      <c r="Z25" s="193"/>
    </row>
    <row r="26" spans="1:26" hidden="1">
      <c r="A26" s="193">
        <v>2016</v>
      </c>
      <c r="B26" s="193" t="s">
        <v>281</v>
      </c>
      <c r="C26" s="193">
        <v>68</v>
      </c>
      <c r="D26" s="193">
        <v>53</v>
      </c>
      <c r="E26" s="193">
        <v>79</v>
      </c>
      <c r="F26" s="193">
        <v>54</v>
      </c>
      <c r="G26" s="193">
        <v>42</v>
      </c>
      <c r="H26" s="193">
        <v>63</v>
      </c>
      <c r="I26" s="193">
        <v>79</v>
      </c>
      <c r="J26" s="193">
        <v>62</v>
      </c>
      <c r="K26" s="193" t="s">
        <v>204</v>
      </c>
      <c r="L26" s="193">
        <v>44</v>
      </c>
      <c r="M26" s="193">
        <v>35</v>
      </c>
      <c r="N26" s="193">
        <v>51</v>
      </c>
      <c r="O26" s="193">
        <v>82</v>
      </c>
      <c r="P26" s="193">
        <v>64</v>
      </c>
      <c r="Q26" s="193" t="s">
        <v>204</v>
      </c>
      <c r="R26" s="253">
        <v>25723000</v>
      </c>
      <c r="S26" s="253">
        <v>22952000</v>
      </c>
      <c r="T26" s="253">
        <v>28795000</v>
      </c>
      <c r="U26" s="253">
        <v>17403000</v>
      </c>
      <c r="V26" s="253">
        <v>13824000</v>
      </c>
      <c r="W26" s="253">
        <v>11313000</v>
      </c>
      <c r="X26" s="193"/>
      <c r="Y26" s="193"/>
      <c r="Z26" s="193"/>
    </row>
    <row r="27" spans="1:26" hidden="1">
      <c r="A27" s="193">
        <v>2016</v>
      </c>
      <c r="B27" s="193" t="s">
        <v>282</v>
      </c>
      <c r="C27" s="193">
        <v>71</v>
      </c>
      <c r="D27" s="193">
        <v>40</v>
      </c>
      <c r="E27" s="193" t="s">
        <v>204</v>
      </c>
      <c r="F27" s="193">
        <v>47</v>
      </c>
      <c r="G27" s="193">
        <v>27</v>
      </c>
      <c r="H27" s="193">
        <v>78</v>
      </c>
      <c r="I27" s="193">
        <v>66</v>
      </c>
      <c r="J27" s="193">
        <v>38</v>
      </c>
      <c r="K27" s="193" t="s">
        <v>204</v>
      </c>
      <c r="L27" s="193">
        <v>39</v>
      </c>
      <c r="M27" s="193">
        <v>22</v>
      </c>
      <c r="N27" s="193">
        <v>65</v>
      </c>
      <c r="O27" s="193">
        <v>83</v>
      </c>
      <c r="P27" s="193">
        <v>47</v>
      </c>
      <c r="Q27" s="193" t="s">
        <v>204</v>
      </c>
      <c r="R27" s="253">
        <v>5093000</v>
      </c>
      <c r="S27" s="253">
        <v>3282000</v>
      </c>
      <c r="T27" s="253">
        <v>8157000</v>
      </c>
      <c r="U27" s="253">
        <v>3601000</v>
      </c>
      <c r="V27" s="253">
        <v>2389000</v>
      </c>
      <c r="W27" s="253">
        <v>1972000</v>
      </c>
      <c r="X27" s="193"/>
      <c r="Y27" s="193"/>
      <c r="Z27" s="193"/>
    </row>
    <row r="28" spans="1:26" hidden="1">
      <c r="A28" s="193">
        <v>2016</v>
      </c>
      <c r="B28" s="193" t="s">
        <v>52</v>
      </c>
      <c r="C28" s="193">
        <v>69</v>
      </c>
      <c r="D28" s="193">
        <v>52</v>
      </c>
      <c r="E28" s="193" t="s">
        <v>204</v>
      </c>
      <c r="F28" s="193">
        <v>48</v>
      </c>
      <c r="G28" s="193">
        <v>36</v>
      </c>
      <c r="H28" s="193">
        <v>60</v>
      </c>
      <c r="I28" s="193">
        <v>69</v>
      </c>
      <c r="J28" s="193">
        <v>52</v>
      </c>
      <c r="K28" s="193" t="s">
        <v>204</v>
      </c>
      <c r="L28" s="193">
        <v>39</v>
      </c>
      <c r="M28" s="193">
        <v>30</v>
      </c>
      <c r="N28" s="193">
        <v>49</v>
      </c>
      <c r="O28" s="193">
        <v>83</v>
      </c>
      <c r="P28" s="193">
        <v>62</v>
      </c>
      <c r="Q28" s="193" t="s">
        <v>204</v>
      </c>
      <c r="R28" s="253">
        <v>2791000</v>
      </c>
      <c r="S28" s="253">
        <v>2385000</v>
      </c>
      <c r="T28" s="253">
        <v>3371000</v>
      </c>
      <c r="U28" s="253">
        <v>1924000</v>
      </c>
      <c r="V28" s="253">
        <v>1328000</v>
      </c>
      <c r="W28" s="253">
        <v>1097000</v>
      </c>
      <c r="X28" s="193"/>
      <c r="Y28" s="193"/>
      <c r="Z28" s="193"/>
    </row>
    <row r="29" spans="1:26" hidden="1">
      <c r="A29" s="193">
        <v>2016</v>
      </c>
      <c r="B29" s="197" t="s">
        <v>50</v>
      </c>
      <c r="C29" s="197">
        <v>76</v>
      </c>
      <c r="D29" s="197">
        <v>61</v>
      </c>
      <c r="E29" s="197" t="s">
        <v>204</v>
      </c>
      <c r="F29" s="197">
        <v>60</v>
      </c>
      <c r="G29" s="197">
        <v>48</v>
      </c>
      <c r="H29" s="197">
        <v>68</v>
      </c>
      <c r="I29" s="197">
        <v>79</v>
      </c>
      <c r="J29" s="197">
        <v>64</v>
      </c>
      <c r="K29" s="197" t="s">
        <v>204</v>
      </c>
      <c r="L29" s="197">
        <v>50</v>
      </c>
      <c r="M29" s="197">
        <v>40</v>
      </c>
      <c r="N29" s="197">
        <v>56</v>
      </c>
      <c r="O29" s="197">
        <v>83</v>
      </c>
      <c r="P29" s="197">
        <v>67</v>
      </c>
      <c r="Q29" s="197" t="s">
        <v>204</v>
      </c>
      <c r="R29" s="252">
        <v>19611000</v>
      </c>
      <c r="S29" s="252">
        <v>17931000</v>
      </c>
      <c r="T29" s="252">
        <v>21293000</v>
      </c>
      <c r="U29" s="252">
        <v>14842000</v>
      </c>
      <c r="V29" s="252">
        <v>11726000</v>
      </c>
      <c r="W29" s="252">
        <v>9783000</v>
      </c>
      <c r="X29" s="193"/>
      <c r="Y29" s="193"/>
      <c r="Z29" s="193"/>
    </row>
    <row r="30" spans="1:26" hidden="1">
      <c r="A30" s="193">
        <v>2016</v>
      </c>
      <c r="B30" s="193" t="s">
        <v>144</v>
      </c>
      <c r="C30" s="193">
        <v>63</v>
      </c>
      <c r="D30" s="193">
        <v>52</v>
      </c>
      <c r="E30" s="193">
        <v>70</v>
      </c>
      <c r="F30" s="193">
        <v>29</v>
      </c>
      <c r="G30" s="193">
        <v>24</v>
      </c>
      <c r="H30" s="193">
        <v>32</v>
      </c>
      <c r="I30" s="193">
        <v>46</v>
      </c>
      <c r="J30" s="193">
        <v>38</v>
      </c>
      <c r="K30" s="193">
        <v>51</v>
      </c>
      <c r="L30" s="193">
        <v>23</v>
      </c>
      <c r="M30" s="193">
        <v>18</v>
      </c>
      <c r="N30" s="193">
        <v>25</v>
      </c>
      <c r="O30" s="193">
        <v>78</v>
      </c>
      <c r="P30" s="193">
        <v>64</v>
      </c>
      <c r="Q30" s="193" t="s">
        <v>204</v>
      </c>
      <c r="R30" s="253">
        <v>1598000</v>
      </c>
      <c r="S30" s="253">
        <v>1485000</v>
      </c>
      <c r="T30" s="253">
        <v>1718000</v>
      </c>
      <c r="U30" s="253">
        <v>1007000</v>
      </c>
      <c r="V30" s="253">
        <v>463000</v>
      </c>
      <c r="W30" s="253">
        <v>361000</v>
      </c>
      <c r="X30" s="193"/>
      <c r="Y30" s="193"/>
      <c r="Z30" s="193"/>
    </row>
    <row r="31" spans="1:26" hidden="1">
      <c r="A31" s="193">
        <v>2016</v>
      </c>
      <c r="B31" s="193" t="s">
        <v>283</v>
      </c>
      <c r="C31" s="193">
        <v>72</v>
      </c>
      <c r="D31" s="193">
        <v>59</v>
      </c>
      <c r="E31" s="193">
        <v>80</v>
      </c>
      <c r="F31" s="193">
        <v>46</v>
      </c>
      <c r="G31" s="193">
        <v>37</v>
      </c>
      <c r="H31" s="193">
        <v>51</v>
      </c>
      <c r="I31" s="193">
        <v>64</v>
      </c>
      <c r="J31" s="193">
        <v>52</v>
      </c>
      <c r="K31" s="193">
        <v>71</v>
      </c>
      <c r="L31" s="193">
        <v>38</v>
      </c>
      <c r="M31" s="193">
        <v>31</v>
      </c>
      <c r="N31" s="193">
        <v>42</v>
      </c>
      <c r="O31" s="193">
        <v>83</v>
      </c>
      <c r="P31" s="193">
        <v>67</v>
      </c>
      <c r="Q31" s="193" t="s">
        <v>204</v>
      </c>
      <c r="R31" s="253">
        <v>2442000</v>
      </c>
      <c r="S31" s="253">
        <v>2268000</v>
      </c>
      <c r="T31" s="253">
        <v>2620000</v>
      </c>
      <c r="U31" s="253">
        <v>1755000</v>
      </c>
      <c r="V31" s="253">
        <v>1115000</v>
      </c>
      <c r="W31" s="253">
        <v>920000</v>
      </c>
      <c r="X31" s="193"/>
      <c r="Y31" s="193"/>
      <c r="Z31" s="193"/>
    </row>
    <row r="32" spans="1:26" hidden="1">
      <c r="A32" s="193">
        <v>2016</v>
      </c>
      <c r="B32" s="193" t="s">
        <v>54</v>
      </c>
      <c r="C32" s="193">
        <v>78</v>
      </c>
      <c r="D32" s="193">
        <v>58</v>
      </c>
      <c r="E32" s="193" t="s">
        <v>204</v>
      </c>
      <c r="F32" s="193">
        <v>57</v>
      </c>
      <c r="G32" s="193">
        <v>42</v>
      </c>
      <c r="H32" s="193">
        <v>69</v>
      </c>
      <c r="I32" s="193">
        <v>73</v>
      </c>
      <c r="J32" s="193">
        <v>54</v>
      </c>
      <c r="K32" s="193" t="s">
        <v>204</v>
      </c>
      <c r="L32" s="193">
        <v>44</v>
      </c>
      <c r="M32" s="193">
        <v>33</v>
      </c>
      <c r="N32" s="193">
        <v>54</v>
      </c>
      <c r="O32" s="193">
        <v>77</v>
      </c>
      <c r="P32" s="193">
        <v>57</v>
      </c>
      <c r="Q32" s="193" t="s">
        <v>204</v>
      </c>
      <c r="R32" s="253">
        <v>2070000</v>
      </c>
      <c r="S32" s="253">
        <v>1736000</v>
      </c>
      <c r="T32" s="253">
        <v>2423000</v>
      </c>
      <c r="U32" s="253">
        <v>1616000</v>
      </c>
      <c r="V32" s="253">
        <v>1181000</v>
      </c>
      <c r="W32" s="253">
        <v>914000</v>
      </c>
      <c r="X32" s="193"/>
      <c r="Y32" s="193"/>
      <c r="Z32" s="193"/>
    </row>
    <row r="33" spans="1:26" hidden="1">
      <c r="A33" s="193">
        <v>2016</v>
      </c>
      <c r="B33" s="193" t="s">
        <v>51</v>
      </c>
      <c r="C33" s="193">
        <v>72</v>
      </c>
      <c r="D33" s="193">
        <v>48</v>
      </c>
      <c r="E33" s="193" t="s">
        <v>204</v>
      </c>
      <c r="F33" s="193">
        <v>33</v>
      </c>
      <c r="G33" s="193">
        <v>22</v>
      </c>
      <c r="H33" s="193">
        <v>48</v>
      </c>
      <c r="I33" s="193">
        <v>45</v>
      </c>
      <c r="J33" s="193">
        <v>30</v>
      </c>
      <c r="K33" s="193">
        <v>67</v>
      </c>
      <c r="L33" s="193">
        <v>22</v>
      </c>
      <c r="M33" s="193">
        <v>15</v>
      </c>
      <c r="N33" s="193">
        <v>33</v>
      </c>
      <c r="O33" s="193">
        <v>68</v>
      </c>
      <c r="P33" s="193">
        <v>45</v>
      </c>
      <c r="Q33" s="193" t="s">
        <v>204</v>
      </c>
      <c r="R33" s="253">
        <v>150000</v>
      </c>
      <c r="S33" s="253">
        <v>113000</v>
      </c>
      <c r="T33" s="253">
        <v>214000</v>
      </c>
      <c r="U33" s="253">
        <v>109000</v>
      </c>
      <c r="V33" s="253">
        <v>49000</v>
      </c>
      <c r="W33" s="253">
        <v>33400</v>
      </c>
      <c r="X33" s="193"/>
      <c r="Y33" s="193"/>
      <c r="Z33" s="193"/>
    </row>
    <row r="34" spans="1:26" hidden="1">
      <c r="A34" s="193">
        <v>2016</v>
      </c>
      <c r="B34" s="193" t="s">
        <v>145</v>
      </c>
      <c r="C34" s="193">
        <v>85</v>
      </c>
      <c r="D34" s="193">
        <v>70</v>
      </c>
      <c r="E34" s="193" t="s">
        <v>204</v>
      </c>
      <c r="F34" s="193">
        <v>80</v>
      </c>
      <c r="G34" s="193">
        <v>65</v>
      </c>
      <c r="H34" s="193" t="s">
        <v>204</v>
      </c>
      <c r="I34" s="193" t="s">
        <v>204</v>
      </c>
      <c r="J34" s="193">
        <v>77</v>
      </c>
      <c r="K34" s="193" t="s">
        <v>204</v>
      </c>
      <c r="L34" s="193">
        <v>66</v>
      </c>
      <c r="M34" s="193">
        <v>54</v>
      </c>
      <c r="N34" s="193">
        <v>73</v>
      </c>
      <c r="O34" s="193">
        <v>82</v>
      </c>
      <c r="P34" s="193">
        <v>68</v>
      </c>
      <c r="Q34" s="193" t="s">
        <v>204</v>
      </c>
      <c r="R34" s="253">
        <v>1239000</v>
      </c>
      <c r="S34" s="253">
        <v>1155000</v>
      </c>
      <c r="T34" s="253">
        <v>1331000</v>
      </c>
      <c r="U34" s="253">
        <v>1050000</v>
      </c>
      <c r="V34" s="253">
        <v>988000</v>
      </c>
      <c r="W34" s="253">
        <v>815000</v>
      </c>
      <c r="X34" s="193"/>
      <c r="Y34" s="193"/>
      <c r="Z34" s="193"/>
    </row>
    <row r="35" spans="1:26" hidden="1">
      <c r="A35" s="193">
        <v>2016</v>
      </c>
      <c r="B35" s="193" t="s">
        <v>53</v>
      </c>
      <c r="C35" s="193">
        <v>73</v>
      </c>
      <c r="D35" s="193">
        <v>44</v>
      </c>
      <c r="E35" s="193" t="s">
        <v>204</v>
      </c>
      <c r="F35" s="193">
        <v>46</v>
      </c>
      <c r="G35" s="193">
        <v>28</v>
      </c>
      <c r="H35" s="193">
        <v>70</v>
      </c>
      <c r="I35" s="193">
        <v>63</v>
      </c>
      <c r="J35" s="193">
        <v>38</v>
      </c>
      <c r="K35" s="193" t="s">
        <v>204</v>
      </c>
      <c r="L35" s="193">
        <v>38</v>
      </c>
      <c r="M35" s="193">
        <v>23</v>
      </c>
      <c r="N35" s="193">
        <v>58</v>
      </c>
      <c r="O35" s="193">
        <v>82</v>
      </c>
      <c r="P35" s="193">
        <v>49</v>
      </c>
      <c r="Q35" s="193" t="s">
        <v>204</v>
      </c>
      <c r="R35" s="253">
        <v>2302000</v>
      </c>
      <c r="S35" s="253">
        <v>1563000</v>
      </c>
      <c r="T35" s="253">
        <v>3353000</v>
      </c>
      <c r="U35" s="253">
        <v>1677000</v>
      </c>
      <c r="V35" s="253">
        <v>1062000</v>
      </c>
      <c r="W35" s="253">
        <v>876000</v>
      </c>
      <c r="X35" s="193"/>
      <c r="Y35" s="193"/>
      <c r="Z35" s="193"/>
    </row>
    <row r="36" spans="1:26" hidden="1">
      <c r="A36" s="193">
        <v>2016</v>
      </c>
      <c r="B36" s="197" t="s">
        <v>205</v>
      </c>
      <c r="C36" s="197">
        <v>68</v>
      </c>
      <c r="D36" s="197">
        <v>53</v>
      </c>
      <c r="E36" s="197">
        <v>79</v>
      </c>
      <c r="F36" s="197">
        <v>54</v>
      </c>
      <c r="G36" s="197">
        <v>42</v>
      </c>
      <c r="H36" s="197">
        <v>63</v>
      </c>
      <c r="I36" s="197">
        <v>80</v>
      </c>
      <c r="J36" s="197">
        <v>62</v>
      </c>
      <c r="K36" s="197" t="s">
        <v>204</v>
      </c>
      <c r="L36" s="197">
        <v>44</v>
      </c>
      <c r="M36" s="197">
        <v>35</v>
      </c>
      <c r="N36" s="197">
        <v>51</v>
      </c>
      <c r="O36" s="197">
        <v>82</v>
      </c>
      <c r="P36" s="197">
        <v>64</v>
      </c>
      <c r="Q36" s="197" t="s">
        <v>204</v>
      </c>
      <c r="R36" s="252">
        <v>25674000</v>
      </c>
      <c r="S36" s="252">
        <v>22913000</v>
      </c>
      <c r="T36" s="252">
        <v>28741000</v>
      </c>
      <c r="U36" s="252">
        <v>17355000</v>
      </c>
      <c r="V36" s="252">
        <v>13800000</v>
      </c>
      <c r="W36" s="252">
        <v>11297000</v>
      </c>
      <c r="X36" s="193"/>
      <c r="Y36" s="193"/>
      <c r="Z36" s="193"/>
    </row>
    <row r="37" spans="1:26" s="77" customFormat="1" hidden="1">
      <c r="A37" s="194">
        <v>2016</v>
      </c>
      <c r="B37" s="194" t="s">
        <v>236</v>
      </c>
      <c r="C37" s="194">
        <v>41</v>
      </c>
      <c r="D37" s="194">
        <v>29</v>
      </c>
      <c r="E37" s="194">
        <v>53</v>
      </c>
      <c r="F37" s="194">
        <v>34</v>
      </c>
      <c r="G37" s="194">
        <v>24</v>
      </c>
      <c r="H37" s="194">
        <v>44</v>
      </c>
      <c r="I37" s="194">
        <v>83</v>
      </c>
      <c r="J37" s="194">
        <v>58</v>
      </c>
      <c r="K37" s="194" t="s">
        <v>204</v>
      </c>
      <c r="L37" s="194">
        <v>25</v>
      </c>
      <c r="M37" s="193">
        <v>18</v>
      </c>
      <c r="N37" s="193">
        <v>32</v>
      </c>
      <c r="O37" s="193">
        <v>73</v>
      </c>
      <c r="P37" s="194">
        <v>51</v>
      </c>
      <c r="Q37" s="194" t="s">
        <v>204</v>
      </c>
      <c r="R37" s="254">
        <v>6064000</v>
      </c>
      <c r="S37" s="254">
        <v>4837000</v>
      </c>
      <c r="T37" s="254">
        <v>7504000</v>
      </c>
      <c r="U37" s="254">
        <v>2513000</v>
      </c>
      <c r="V37" s="254">
        <v>2075000</v>
      </c>
      <c r="W37" s="254">
        <v>1514000</v>
      </c>
      <c r="X37" s="194"/>
      <c r="Y37" s="194"/>
      <c r="Z37" s="194"/>
    </row>
    <row r="38" spans="1:26" s="109" customFormat="1" ht="16.149999999999999" hidden="1" customHeight="1">
      <c r="A38" s="195">
        <v>2016</v>
      </c>
      <c r="B38" s="195" t="s">
        <v>146</v>
      </c>
      <c r="C38" s="195" t="s">
        <v>204</v>
      </c>
      <c r="D38" s="195">
        <v>72</v>
      </c>
      <c r="E38" s="195" t="s">
        <v>204</v>
      </c>
      <c r="F38" s="195">
        <v>77</v>
      </c>
      <c r="G38" s="195">
        <v>63</v>
      </c>
      <c r="H38" s="195" t="s">
        <v>204</v>
      </c>
      <c r="I38" s="195" t="s">
        <v>204</v>
      </c>
      <c r="J38" s="195">
        <v>71</v>
      </c>
      <c r="K38" s="195" t="s">
        <v>204</v>
      </c>
      <c r="L38" s="195">
        <v>66</v>
      </c>
      <c r="M38" s="193">
        <v>54</v>
      </c>
      <c r="N38" s="193">
        <v>74</v>
      </c>
      <c r="O38" s="193" t="s">
        <v>204</v>
      </c>
      <c r="P38" s="195">
        <v>69</v>
      </c>
      <c r="Q38" s="195" t="s">
        <v>204</v>
      </c>
      <c r="R38" s="255">
        <v>845000</v>
      </c>
      <c r="S38" s="255">
        <v>779000</v>
      </c>
      <c r="T38" s="255">
        <v>910000</v>
      </c>
      <c r="U38" s="255">
        <v>748000</v>
      </c>
      <c r="V38" s="255">
        <v>653000</v>
      </c>
      <c r="W38" s="255">
        <v>559000</v>
      </c>
      <c r="X38" s="195"/>
      <c r="Y38" s="195"/>
      <c r="Z38" s="195"/>
    </row>
    <row r="39" spans="1:26" s="77" customFormat="1" hidden="1">
      <c r="M39"/>
      <c r="N39"/>
      <c r="O39"/>
      <c r="R39" s="110"/>
      <c r="S39" s="110"/>
      <c r="T39" s="110"/>
      <c r="U39" s="110"/>
      <c r="V39" s="110"/>
      <c r="W39" s="110"/>
    </row>
    <row r="40" spans="1:26" s="77" customFormat="1" hidden="1">
      <c r="M40"/>
      <c r="N40"/>
      <c r="O40"/>
      <c r="R40" s="110"/>
      <c r="S40" s="110"/>
      <c r="T40" s="110"/>
      <c r="U40" s="110"/>
      <c r="V40" s="110"/>
      <c r="W40" s="110"/>
    </row>
    <row r="41" spans="1:26" s="77" customFormat="1" hidden="1">
      <c r="M41"/>
      <c r="N41"/>
      <c r="O41"/>
      <c r="R41" s="110"/>
      <c r="S41" s="110"/>
      <c r="T41" s="110"/>
      <c r="U41" s="110"/>
      <c r="V41" s="110"/>
      <c r="W41" s="110"/>
    </row>
    <row r="42" spans="1:26" s="58" customFormat="1" hidden="1">
      <c r="M42"/>
      <c r="N42"/>
      <c r="O42"/>
    </row>
    <row r="43" spans="1:26" s="111" customFormat="1" hidden="1">
      <c r="A43" s="111">
        <v>1</v>
      </c>
      <c r="B43" s="112" t="s">
        <v>210</v>
      </c>
      <c r="D43" s="113" t="s">
        <v>217</v>
      </c>
      <c r="E43" s="113" t="s">
        <v>215</v>
      </c>
      <c r="F43" s="113" t="s">
        <v>216</v>
      </c>
      <c r="M43"/>
      <c r="N43"/>
      <c r="O43"/>
    </row>
    <row r="44" spans="1:26" s="111" customFormat="1" hidden="1">
      <c r="C44" s="114" t="s">
        <v>11</v>
      </c>
      <c r="D44" s="115">
        <f>C25/100</f>
        <v>0.7</v>
      </c>
      <c r="E44" s="115">
        <f>F25/100</f>
        <v>0.53</v>
      </c>
      <c r="F44" s="115">
        <f>L25/100</f>
        <v>0.44</v>
      </c>
      <c r="M44"/>
      <c r="N44"/>
      <c r="O44"/>
    </row>
    <row r="45" spans="1:26" s="111" customFormat="1" hidden="1">
      <c r="C45" s="114" t="s">
        <v>205</v>
      </c>
      <c r="D45" s="115">
        <f>C36/100</f>
        <v>0.68</v>
      </c>
      <c r="E45" s="115">
        <f>F36/100</f>
        <v>0.54</v>
      </c>
      <c r="F45" s="115">
        <f>L36/100</f>
        <v>0.44</v>
      </c>
      <c r="M45"/>
      <c r="N45"/>
      <c r="O45"/>
    </row>
    <row r="46" spans="1:26" s="111" customFormat="1" hidden="1">
      <c r="C46" s="77" t="s">
        <v>236</v>
      </c>
      <c r="D46" s="115">
        <v>0.41441292875989444</v>
      </c>
      <c r="E46" s="115">
        <v>0.34218337730870713</v>
      </c>
      <c r="F46" s="115">
        <v>0.24967018469656993</v>
      </c>
      <c r="M46"/>
      <c r="N46"/>
      <c r="O46"/>
    </row>
    <row r="47" spans="1:26" s="111" customFormat="1" hidden="1">
      <c r="C47" s="114"/>
      <c r="D47" s="115"/>
      <c r="E47" s="115"/>
      <c r="F47" s="115"/>
      <c r="M47"/>
      <c r="N47"/>
      <c r="O47"/>
    </row>
    <row r="48" spans="1:26" s="111" customFormat="1" hidden="1">
      <c r="A48" s="111">
        <v>2</v>
      </c>
      <c r="B48" s="112" t="s">
        <v>206</v>
      </c>
      <c r="D48" s="113" t="s">
        <v>207</v>
      </c>
      <c r="E48" s="113" t="s">
        <v>208</v>
      </c>
      <c r="F48" s="113" t="s">
        <v>209</v>
      </c>
      <c r="M48"/>
      <c r="N48"/>
      <c r="O48"/>
    </row>
    <row r="49" spans="1:15" s="111" customFormat="1" hidden="1">
      <c r="C49" s="114" t="s">
        <v>11</v>
      </c>
      <c r="D49" s="199">
        <v>25485000</v>
      </c>
      <c r="E49" s="199">
        <v>19523000</v>
      </c>
      <c r="F49" s="199">
        <v>15952000</v>
      </c>
      <c r="M49"/>
      <c r="N49"/>
      <c r="O49"/>
    </row>
    <row r="50" spans="1:15" s="111" customFormat="1" hidden="1">
      <c r="C50" s="114" t="s">
        <v>205</v>
      </c>
      <c r="D50" s="199">
        <v>17355000</v>
      </c>
      <c r="E50" s="199">
        <v>13800000</v>
      </c>
      <c r="F50" s="199">
        <v>11297000</v>
      </c>
      <c r="M50"/>
      <c r="N50"/>
      <c r="O50"/>
    </row>
    <row r="51" spans="1:15" s="111" customFormat="1" hidden="1">
      <c r="C51" s="77" t="s">
        <v>236</v>
      </c>
      <c r="D51" s="199">
        <v>2513000</v>
      </c>
      <c r="E51" s="199">
        <v>2075000</v>
      </c>
      <c r="F51" s="199">
        <v>1514000</v>
      </c>
      <c r="M51"/>
      <c r="N51"/>
      <c r="O51"/>
    </row>
    <row r="52" spans="1:15" s="111" customFormat="1" hidden="1">
      <c r="C52" s="114"/>
      <c r="D52" s="116"/>
      <c r="E52" s="116"/>
      <c r="F52" s="116"/>
      <c r="M52"/>
      <c r="N52"/>
      <c r="O52"/>
    </row>
    <row r="53" spans="1:15" s="111" customFormat="1" hidden="1">
      <c r="A53" s="111">
        <v>3</v>
      </c>
      <c r="B53" s="111" t="s">
        <v>214</v>
      </c>
      <c r="D53" s="111" t="s">
        <v>218</v>
      </c>
      <c r="E53" s="111" t="s">
        <v>211</v>
      </c>
      <c r="F53" s="111" t="s">
        <v>212</v>
      </c>
      <c r="G53" s="111" t="s">
        <v>213</v>
      </c>
      <c r="M53"/>
      <c r="N53"/>
      <c r="O53"/>
    </row>
    <row r="54" spans="1:15" s="111" customFormat="1" hidden="1">
      <c r="C54" s="77" t="s">
        <v>236</v>
      </c>
      <c r="D54" s="106">
        <v>6064000</v>
      </c>
      <c r="E54" s="106">
        <v>2513000</v>
      </c>
      <c r="F54" s="106">
        <v>2075000</v>
      </c>
      <c r="G54" s="106">
        <v>1514000</v>
      </c>
      <c r="M54"/>
      <c r="N54"/>
      <c r="O54"/>
    </row>
    <row r="55" spans="1:15" s="111" customFormat="1" hidden="1">
      <c r="D55" s="106">
        <v>6064000</v>
      </c>
      <c r="E55" s="117" t="s">
        <v>387</v>
      </c>
      <c r="F55" s="117" t="s">
        <v>388</v>
      </c>
      <c r="G55" s="117" t="s">
        <v>389</v>
      </c>
      <c r="M55"/>
      <c r="N55"/>
      <c r="O55"/>
    </row>
    <row r="56" spans="1:15" s="107" customFormat="1" hidden="1">
      <c r="M56"/>
      <c r="N56"/>
      <c r="O56"/>
    </row>
    <row r="57" spans="1:15" hidden="1">
      <c r="D57" t="s">
        <v>390</v>
      </c>
      <c r="E57" s="95" t="s">
        <v>391</v>
      </c>
      <c r="F57" s="95" t="s">
        <v>392</v>
      </c>
      <c r="G57" s="95" t="s">
        <v>393</v>
      </c>
    </row>
    <row r="58" spans="1:15" hidden="1"/>
  </sheetData>
  <sheetProtection algorithmName="SHA-512" hashValue="IQR3fhTo5KwBqKThEKiT1Q5ItfwL4v688RzKlQIaZobYvuaqD0ipq9JnZPitoHqEMtja8Rb+RZy2S80NbLl7zg==" saltValue="/f3rZ80wnR9R4Mkz86/t5w==" spinCount="100000" sheet="1"/>
  <mergeCells count="1">
    <mergeCell ref="T2:T1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5"/>
  <sheetViews>
    <sheetView showGridLines="0" zoomScale="80" zoomScaleNormal="80" workbookViewId="0">
      <selection activeCell="X15" sqref="X14:X15"/>
    </sheetView>
  </sheetViews>
  <sheetFormatPr defaultColWidth="8.75" defaultRowHeight="15.75"/>
  <cols>
    <col min="1" max="1" width="8.75" style="21"/>
    <col min="2" max="2" width="10.75" style="21" customWidth="1"/>
    <col min="3" max="10" width="8.75" style="21"/>
    <col min="11" max="11" width="6.25" style="21" customWidth="1"/>
    <col min="12" max="15" width="7.25" style="21" customWidth="1"/>
    <col min="16" max="16384" width="8.75" style="21"/>
  </cols>
  <sheetData>
    <row r="1" spans="1:15" ht="15.75" customHeight="1">
      <c r="A1" s="45"/>
    </row>
    <row r="2" spans="1:15">
      <c r="L2" s="440" t="s">
        <v>444</v>
      </c>
      <c r="M2" s="440"/>
      <c r="N2" s="440"/>
      <c r="O2" s="440"/>
    </row>
    <row r="3" spans="1:15">
      <c r="L3" s="440"/>
      <c r="M3" s="440"/>
      <c r="N3" s="440"/>
      <c r="O3" s="440"/>
    </row>
    <row r="4" spans="1:15">
      <c r="L4" s="440"/>
      <c r="M4" s="440"/>
      <c r="N4" s="440"/>
      <c r="O4" s="440"/>
    </row>
    <row r="5" spans="1:15">
      <c r="L5" s="440"/>
      <c r="M5" s="440"/>
      <c r="N5" s="440"/>
      <c r="O5" s="440"/>
    </row>
    <row r="6" spans="1:15">
      <c r="L6" s="440"/>
      <c r="M6" s="440"/>
      <c r="N6" s="440"/>
      <c r="O6" s="440"/>
    </row>
    <row r="7" spans="1:15">
      <c r="L7" s="440"/>
      <c r="M7" s="440"/>
      <c r="N7" s="440"/>
      <c r="O7" s="440"/>
    </row>
    <row r="8" spans="1:15">
      <c r="L8" s="440"/>
      <c r="M8" s="440"/>
      <c r="N8" s="440"/>
      <c r="O8" s="440"/>
    </row>
    <row r="9" spans="1:15">
      <c r="L9" s="440"/>
      <c r="M9" s="440"/>
      <c r="N9" s="440"/>
      <c r="O9" s="440"/>
    </row>
    <row r="10" spans="1:15">
      <c r="L10" s="440"/>
      <c r="M10" s="440"/>
      <c r="N10" s="440"/>
      <c r="O10" s="440"/>
    </row>
    <row r="11" spans="1:15">
      <c r="L11" s="440"/>
      <c r="M11" s="440"/>
      <c r="N11" s="440"/>
      <c r="O11" s="440"/>
    </row>
    <row r="12" spans="1:15">
      <c r="A12" s="24"/>
      <c r="L12" s="440"/>
      <c r="M12" s="440"/>
      <c r="N12" s="440"/>
      <c r="O12" s="440"/>
    </row>
    <row r="13" spans="1:15">
      <c r="A13" s="24"/>
      <c r="L13" s="440"/>
      <c r="M13" s="440"/>
      <c r="N13" s="440"/>
      <c r="O13" s="440"/>
    </row>
    <row r="14" spans="1:15">
      <c r="A14" s="24"/>
      <c r="L14" s="440"/>
      <c r="M14" s="440"/>
      <c r="N14" s="440"/>
      <c r="O14" s="440"/>
    </row>
    <row r="15" spans="1:15">
      <c r="A15" s="24"/>
      <c r="L15" s="440"/>
      <c r="M15" s="440"/>
      <c r="N15" s="440"/>
      <c r="O15" s="440"/>
    </row>
    <row r="29" spans="5:15">
      <c r="E29" s="46"/>
      <c r="F29" s="46"/>
      <c r="G29" s="46"/>
      <c r="H29" s="46"/>
      <c r="I29" s="46"/>
      <c r="J29" s="46"/>
      <c r="K29" s="46"/>
      <c r="L29" s="46"/>
      <c r="M29" s="46"/>
      <c r="N29" s="46"/>
      <c r="O29" s="46"/>
    </row>
    <row r="33" spans="1:4">
      <c r="A33" s="93" t="s">
        <v>434</v>
      </c>
    </row>
    <row r="34" spans="1:4">
      <c r="A34" s="93" t="s">
        <v>420</v>
      </c>
    </row>
    <row r="37" spans="1:4" ht="15" customHeight="1"/>
    <row r="38" spans="1:4" ht="15" hidden="1" customHeight="1">
      <c r="A38" s="22" t="s">
        <v>45</v>
      </c>
      <c r="B38" s="22" t="s">
        <v>75</v>
      </c>
    </row>
    <row r="39" spans="1:4" ht="15" hidden="1" customHeight="1">
      <c r="A39" t="s">
        <v>41</v>
      </c>
      <c r="B39" s="72">
        <v>23865.638640000001</v>
      </c>
      <c r="C39" t="s">
        <v>441</v>
      </c>
      <c r="D39" s="23">
        <v>0.55942652505660007</v>
      </c>
    </row>
    <row r="40" spans="1:4" ht="15" hidden="1" customHeight="1">
      <c r="A40" t="s">
        <v>30</v>
      </c>
      <c r="B40" s="72">
        <v>3243.54214</v>
      </c>
      <c r="C40">
        <v>3200</v>
      </c>
      <c r="D40" s="23">
        <v>7.6030796226572217E-2</v>
      </c>
    </row>
    <row r="41" spans="1:4" ht="15" hidden="1" customHeight="1">
      <c r="A41" t="s">
        <v>33</v>
      </c>
      <c r="B41" s="72">
        <v>2810.5139199999999</v>
      </c>
      <c r="C41">
        <v>2800</v>
      </c>
      <c r="D41" s="23">
        <v>6.588032524944E-2</v>
      </c>
    </row>
    <row r="42" spans="1:4" ht="15" hidden="1" customHeight="1">
      <c r="A42" t="s">
        <v>181</v>
      </c>
      <c r="B42" s="72">
        <v>2595.5967799999999</v>
      </c>
      <c r="C42">
        <v>2600</v>
      </c>
      <c r="D42" s="23">
        <v>6.084252380532567E-2</v>
      </c>
    </row>
    <row r="43" spans="1:4" ht="15" hidden="1" customHeight="1">
      <c r="A43" t="s">
        <v>36</v>
      </c>
      <c r="B43" s="72">
        <v>2531.4970899999998</v>
      </c>
      <c r="C43">
        <v>2500</v>
      </c>
      <c r="D43" s="23">
        <v>5.9339984217979216E-2</v>
      </c>
    </row>
    <row r="44" spans="1:4" ht="15" hidden="1" customHeight="1">
      <c r="A44" t="s">
        <v>37</v>
      </c>
      <c r="B44" s="72">
        <v>964.3963</v>
      </c>
      <c r="C44" t="s">
        <v>438</v>
      </c>
      <c r="D44" s="23">
        <v>2.2606094017622414E-2</v>
      </c>
    </row>
    <row r="45" spans="1:4" ht="15" hidden="1" customHeight="1">
      <c r="A45" t="s">
        <v>401</v>
      </c>
      <c r="B45" s="72">
        <v>805.12747000000002</v>
      </c>
      <c r="C45" t="s">
        <v>438</v>
      </c>
      <c r="D45" s="23">
        <v>1.8872726163497798E-2</v>
      </c>
    </row>
    <row r="46" spans="1:4" ht="15" hidden="1" customHeight="1">
      <c r="A46" t="s">
        <v>43</v>
      </c>
      <c r="B46" s="72">
        <v>787.00076999999999</v>
      </c>
      <c r="C46" t="s">
        <v>438</v>
      </c>
      <c r="D46" s="23">
        <v>1.8447824196921155E-2</v>
      </c>
    </row>
    <row r="47" spans="1:4" ht="15" hidden="1" customHeight="1">
      <c r="A47" t="s">
        <v>32</v>
      </c>
      <c r="B47" s="72">
        <v>667.33880999999997</v>
      </c>
      <c r="C47" t="s">
        <v>438</v>
      </c>
      <c r="D47" s="23">
        <v>1.5642867854706886E-2</v>
      </c>
    </row>
    <row r="48" spans="1:4" ht="15" hidden="1" customHeight="1">
      <c r="A48" t="s">
        <v>400</v>
      </c>
      <c r="B48" s="72">
        <v>604.71321999999998</v>
      </c>
      <c r="C48" t="s">
        <v>438</v>
      </c>
      <c r="D48" s="23">
        <v>1.4174882156867656E-2</v>
      </c>
    </row>
    <row r="49" spans="1:4" ht="15" hidden="1" customHeight="1">
      <c r="A49" t="s">
        <v>31</v>
      </c>
      <c r="B49" s="72">
        <v>599.55005000000006</v>
      </c>
      <c r="C49" t="s">
        <v>438</v>
      </c>
      <c r="D49" s="23">
        <v>1.4053854000238513E-2</v>
      </c>
    </row>
    <row r="50" spans="1:4" ht="15" hidden="1" customHeight="1">
      <c r="A50" t="s">
        <v>442</v>
      </c>
      <c r="B50" s="72">
        <v>3185.9840899999995</v>
      </c>
      <c r="C50"/>
      <c r="D50" s="23">
        <v>7.4681597054228832E-2</v>
      </c>
    </row>
    <row r="51" spans="1:4" ht="15" hidden="1" customHeight="1">
      <c r="A51" t="s">
        <v>404</v>
      </c>
      <c r="B51" s="72">
        <v>486.10709000000003</v>
      </c>
      <c r="C51" t="s">
        <v>101</v>
      </c>
      <c r="D51" s="23">
        <v>1.1394675175726869E-2</v>
      </c>
    </row>
    <row r="52" spans="1:4" ht="15" hidden="1" customHeight="1">
      <c r="A52" t="s">
        <v>40</v>
      </c>
      <c r="B52" s="72">
        <v>468.95988999999997</v>
      </c>
      <c r="C52" t="s">
        <v>101</v>
      </c>
      <c r="D52" s="23">
        <v>1.0992733343993403E-2</v>
      </c>
    </row>
    <row r="53" spans="1:4" ht="15" hidden="1" customHeight="1">
      <c r="A53" t="s">
        <v>410</v>
      </c>
      <c r="B53" s="72">
        <v>439.99302</v>
      </c>
      <c r="C53" t="s">
        <v>101</v>
      </c>
      <c r="D53" s="23">
        <v>1.0313730545438238E-2</v>
      </c>
    </row>
    <row r="54" spans="1:4" ht="15" hidden="1" customHeight="1">
      <c r="A54" t="s">
        <v>406</v>
      </c>
      <c r="B54" s="72">
        <v>341.98018000000002</v>
      </c>
      <c r="C54" t="s">
        <v>101</v>
      </c>
      <c r="D54" s="23">
        <v>8.0162440495089391E-3</v>
      </c>
    </row>
    <row r="55" spans="1:4" ht="15" hidden="1" customHeight="1">
      <c r="A55" t="s">
        <v>42</v>
      </c>
      <c r="B55" s="72">
        <v>332.94940000000003</v>
      </c>
      <c r="C55" t="s">
        <v>101</v>
      </c>
      <c r="D55" s="23">
        <v>7.8045565287952401E-3</v>
      </c>
    </row>
    <row r="56" spans="1:4" ht="15" hidden="1" customHeight="1">
      <c r="A56" t="s">
        <v>403</v>
      </c>
      <c r="B56" s="72">
        <v>299.20855999999998</v>
      </c>
      <c r="C56" t="s">
        <v>101</v>
      </c>
      <c r="D56" s="23">
        <v>7.0136486818099747E-3</v>
      </c>
    </row>
    <row r="57" spans="1:4" ht="15" hidden="1" customHeight="1">
      <c r="A57" t="s">
        <v>405</v>
      </c>
      <c r="B57" s="72">
        <v>248.41319999999999</v>
      </c>
      <c r="C57" t="s">
        <v>101</v>
      </c>
      <c r="D57" s="23">
        <v>5.8229714842523142E-3</v>
      </c>
    </row>
    <row r="58" spans="1:4" ht="15" hidden="1" customHeight="1">
      <c r="A58" t="s">
        <v>35</v>
      </c>
      <c r="B58" s="72">
        <v>234.38290000000001</v>
      </c>
      <c r="C58" t="s">
        <v>101</v>
      </c>
      <c r="D58" s="23">
        <v>5.494091872317421E-3</v>
      </c>
    </row>
    <row r="59" spans="1:4" ht="15" hidden="1" customHeight="1">
      <c r="A59" t="s">
        <v>407</v>
      </c>
      <c r="B59" s="72">
        <v>163.18888999999999</v>
      </c>
      <c r="C59" t="s">
        <v>102</v>
      </c>
      <c r="D59" s="23">
        <v>3.8252566812745363E-3</v>
      </c>
    </row>
    <row r="60" spans="1:4" ht="15" hidden="1" customHeight="1">
      <c r="A60" t="s">
        <v>402</v>
      </c>
      <c r="B60" s="72">
        <v>114.00575000000001</v>
      </c>
      <c r="C60" t="s">
        <v>102</v>
      </c>
      <c r="D60" s="23">
        <v>2.6723709983640094E-3</v>
      </c>
    </row>
    <row r="61" spans="1:4" ht="15" hidden="1" customHeight="1">
      <c r="A61" t="s">
        <v>38</v>
      </c>
      <c r="B61" s="72">
        <v>53.049810000000001</v>
      </c>
      <c r="C61" t="s">
        <v>103</v>
      </c>
      <c r="D61" s="23">
        <v>1.2435230127666457E-3</v>
      </c>
    </row>
    <row r="62" spans="1:4" ht="15" hidden="1" customHeight="1">
      <c r="A62" t="s">
        <v>408</v>
      </c>
      <c r="B62" s="72">
        <v>3.7454000000000001</v>
      </c>
      <c r="C62" t="s">
        <v>103</v>
      </c>
      <c r="D62" s="23">
        <v>8.7794679981251475E-5</v>
      </c>
    </row>
    <row r="63" spans="1:4" ht="15" hidden="1" customHeight="1">
      <c r="D63" s="23"/>
    </row>
    <row r="64" spans="1:4" ht="15" hidden="1" customHeight="1">
      <c r="A64" s="398" t="s">
        <v>97</v>
      </c>
      <c r="B64" s="400">
        <v>42660.899279999983</v>
      </c>
      <c r="C64" s="402">
        <v>43000</v>
      </c>
      <c r="D64" s="23">
        <v>1</v>
      </c>
    </row>
    <row r="65" hidden="1"/>
  </sheetData>
  <sheetProtection algorithmName="SHA-512" hashValue="GoC7IOSv1h9AIjobsDP7Fv3WkoAu1dR0Xg4kW8HxNHAWAlDsnn4Sq8529HUQrU3oXGpoAdtJ0xsmsnoCK0C7sQ==" saltValue="VnZfpzZ1h90UMJy35sMw1g==" spinCount="100000" sheet="1"/>
  <mergeCells count="1">
    <mergeCell ref="L2:O15"/>
  </mergeCells>
  <pageMargins left="0.7" right="0.7" top="0.75" bottom="0.75" header="0.3" footer="0.3"/>
  <pageSetup orientation="portrait" horizontalDpi="4294967292" verticalDpi="429496729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dimension ref="A2:AS59"/>
  <sheetViews>
    <sheetView showGridLines="0" zoomScale="80" zoomScaleNormal="80" workbookViewId="0">
      <selection activeCell="D69" sqref="D69"/>
    </sheetView>
  </sheetViews>
  <sheetFormatPr defaultColWidth="8.75" defaultRowHeight="15.75"/>
  <cols>
    <col min="1" max="1" width="7.75" style="21" customWidth="1"/>
    <col min="2" max="6" width="8.75" style="21"/>
    <col min="7" max="7" width="9.25" style="21" customWidth="1"/>
    <col min="8" max="14" width="8.75" style="21"/>
    <col min="15" max="15" width="6" style="21" customWidth="1"/>
    <col min="16" max="19" width="6.25" style="21" customWidth="1"/>
    <col min="20" max="16384" width="8.75" style="21"/>
  </cols>
  <sheetData>
    <row r="2" spans="16:19">
      <c r="P2" s="440" t="s">
        <v>446</v>
      </c>
      <c r="Q2" s="440"/>
      <c r="R2" s="440"/>
      <c r="S2" s="440"/>
    </row>
    <row r="3" spans="16:19">
      <c r="P3" s="440"/>
      <c r="Q3" s="440"/>
      <c r="R3" s="440"/>
      <c r="S3" s="440"/>
    </row>
    <row r="4" spans="16:19">
      <c r="P4" s="440"/>
      <c r="Q4" s="440"/>
      <c r="R4" s="440"/>
      <c r="S4" s="440"/>
    </row>
    <row r="5" spans="16:19">
      <c r="P5" s="440"/>
      <c r="Q5" s="440"/>
      <c r="R5" s="440"/>
      <c r="S5" s="440"/>
    </row>
    <row r="6" spans="16:19">
      <c r="P6" s="440"/>
      <c r="Q6" s="440"/>
      <c r="R6" s="440"/>
      <c r="S6" s="440"/>
    </row>
    <row r="7" spans="16:19">
      <c r="P7" s="440"/>
      <c r="Q7" s="440"/>
      <c r="R7" s="440"/>
      <c r="S7" s="440"/>
    </row>
    <row r="8" spans="16:19">
      <c r="P8" s="440"/>
      <c r="Q8" s="440"/>
      <c r="R8" s="440"/>
      <c r="S8" s="440"/>
    </row>
    <row r="9" spans="16:19">
      <c r="P9" s="440"/>
      <c r="Q9" s="440"/>
      <c r="R9" s="440"/>
      <c r="S9" s="440"/>
    </row>
    <row r="10" spans="16:19">
      <c r="P10" s="440"/>
      <c r="Q10" s="440"/>
      <c r="R10" s="440"/>
      <c r="S10" s="440"/>
    </row>
    <row r="11" spans="16:19">
      <c r="P11" s="440"/>
      <c r="Q11" s="440"/>
      <c r="R11" s="440"/>
      <c r="S11" s="440"/>
    </row>
    <row r="12" spans="16:19">
      <c r="P12" s="440"/>
      <c r="Q12" s="440"/>
      <c r="R12" s="440"/>
      <c r="S12" s="440"/>
    </row>
    <row r="13" spans="16:19">
      <c r="P13" s="440"/>
      <c r="Q13" s="440"/>
      <c r="R13" s="440"/>
      <c r="S13" s="440"/>
    </row>
    <row r="14" spans="16:19">
      <c r="P14" s="440"/>
      <c r="Q14" s="440"/>
      <c r="R14" s="440"/>
      <c r="S14" s="440"/>
    </row>
    <row r="15" spans="16:19">
      <c r="P15" s="440"/>
      <c r="Q15" s="440"/>
      <c r="R15" s="440"/>
      <c r="S15" s="440"/>
    </row>
    <row r="16" spans="16:19">
      <c r="P16" s="440"/>
      <c r="Q16" s="440"/>
      <c r="R16" s="440"/>
      <c r="S16" s="440"/>
    </row>
    <row r="17" spans="1:19">
      <c r="P17" s="440"/>
      <c r="Q17" s="440"/>
      <c r="R17" s="440"/>
      <c r="S17" s="440"/>
    </row>
    <row r="18" spans="1:19">
      <c r="P18" s="440"/>
      <c r="Q18" s="440"/>
      <c r="R18" s="440"/>
      <c r="S18" s="440"/>
    </row>
    <row r="19" spans="1:19">
      <c r="P19" s="440"/>
      <c r="Q19" s="440"/>
      <c r="R19" s="440"/>
      <c r="S19" s="440"/>
    </row>
    <row r="20" spans="1:19">
      <c r="P20" s="440"/>
      <c r="Q20" s="440"/>
      <c r="R20" s="440"/>
      <c r="S20" s="440"/>
    </row>
    <row r="22" spans="1:19">
      <c r="P22" s="118"/>
    </row>
    <row r="28" spans="1:19" s="258" customFormat="1">
      <c r="A28" s="258" t="s">
        <v>134</v>
      </c>
    </row>
    <row r="29" spans="1:19" s="258" customFormat="1"/>
    <row r="30" spans="1:19" s="258" customFormat="1" ht="24" customHeight="1">
      <c r="H30" s="260"/>
    </row>
    <row r="31" spans="1:19" s="258" customFormat="1"/>
    <row r="32" spans="1:19" s="261" customFormat="1" ht="55.15" hidden="1" customHeight="1">
      <c r="B32" s="261" t="s">
        <v>222</v>
      </c>
      <c r="C32" s="261" t="s">
        <v>48</v>
      </c>
      <c r="D32" s="261" t="s">
        <v>303</v>
      </c>
      <c r="F32" s="262"/>
      <c r="G32" s="262"/>
      <c r="H32" s="262"/>
      <c r="I32" s="262"/>
      <c r="J32" s="262"/>
      <c r="K32" s="262" t="s">
        <v>177</v>
      </c>
      <c r="L32" s="262" t="s">
        <v>179</v>
      </c>
      <c r="M32" s="262" t="s">
        <v>178</v>
      </c>
    </row>
    <row r="33" spans="1:45" s="258" customFormat="1" hidden="1">
      <c r="A33" s="258" t="s">
        <v>11</v>
      </c>
      <c r="B33" s="263">
        <v>0.77061904700768624</v>
      </c>
      <c r="C33" s="263">
        <v>0.43247146816640358</v>
      </c>
      <c r="D33" s="263">
        <v>0.42896719999999999</v>
      </c>
      <c r="F33" s="264" t="s">
        <v>176</v>
      </c>
      <c r="G33" s="265"/>
      <c r="H33" s="265"/>
      <c r="I33" s="265"/>
      <c r="J33" s="265"/>
      <c r="K33" s="265">
        <v>853649</v>
      </c>
      <c r="L33" s="265">
        <v>971809.64870999998</v>
      </c>
      <c r="M33" s="266">
        <v>0.87841173539813189</v>
      </c>
      <c r="O33" s="269"/>
      <c r="P33" s="269" t="s">
        <v>220</v>
      </c>
      <c r="Q33" s="269" t="s">
        <v>221</v>
      </c>
    </row>
    <row r="34" spans="1:45" s="258" customFormat="1" hidden="1">
      <c r="A34" s="258" t="s">
        <v>175</v>
      </c>
      <c r="B34" s="263">
        <v>0.88323160933766076</v>
      </c>
      <c r="C34" s="263">
        <v>0.52313901057077916</v>
      </c>
      <c r="D34" s="259">
        <v>0.50550702999999997</v>
      </c>
      <c r="E34" s="267"/>
      <c r="F34" s="264" t="s">
        <v>426</v>
      </c>
      <c r="G34" s="265"/>
      <c r="H34" s="265"/>
      <c r="I34" s="265"/>
      <c r="J34" s="265"/>
      <c r="K34" s="265">
        <v>137030.64380000002</v>
      </c>
      <c r="L34" s="265">
        <v>329239.66412999999</v>
      </c>
      <c r="M34" s="266">
        <v>0.41620332763398032</v>
      </c>
      <c r="O34" s="269" t="s">
        <v>175</v>
      </c>
      <c r="P34" s="270">
        <v>0.87841173539813189</v>
      </c>
      <c r="Q34" s="270">
        <v>0.88323160933766076</v>
      </c>
    </row>
    <row r="35" spans="1:45" s="258" customFormat="1" hidden="1">
      <c r="A35" s="258" t="s">
        <v>219</v>
      </c>
      <c r="B35" s="259">
        <v>0.49229075794465099</v>
      </c>
      <c r="C35" s="259">
        <v>0.2</v>
      </c>
      <c r="D35" s="259">
        <v>0.21429999999999999</v>
      </c>
      <c r="E35" s="267"/>
      <c r="F35" s="265" t="s">
        <v>88</v>
      </c>
      <c r="G35" s="265"/>
      <c r="H35" s="265"/>
      <c r="I35" s="265"/>
      <c r="J35" s="265"/>
      <c r="K35" s="265">
        <v>1072406.6738</v>
      </c>
      <c r="L35" s="268">
        <v>1447518</v>
      </c>
      <c r="M35" s="266">
        <v>0.7408589556744718</v>
      </c>
      <c r="O35" s="269" t="s">
        <v>219</v>
      </c>
      <c r="P35" s="270">
        <v>0.41620332763398032</v>
      </c>
      <c r="Q35" s="270">
        <v>0.49229075794465099</v>
      </c>
    </row>
    <row r="36" spans="1:45" s="258" customFormat="1" ht="13.9" hidden="1" customHeight="1">
      <c r="B36" s="256"/>
      <c r="F36" s="268"/>
      <c r="G36" s="265"/>
      <c r="H36" s="265"/>
      <c r="I36" s="265"/>
      <c r="J36" s="265"/>
      <c r="K36" s="268">
        <v>468761.72</v>
      </c>
      <c r="L36" s="265"/>
      <c r="M36" s="265"/>
      <c r="O36" s="269" t="s">
        <v>88</v>
      </c>
      <c r="P36" s="270">
        <v>0.74630134077311117</v>
      </c>
      <c r="Q36" s="270">
        <v>0.77061904700768624</v>
      </c>
    </row>
    <row r="37" spans="1:45" s="258" customFormat="1" hidden="1">
      <c r="F37" s="265"/>
      <c r="G37" s="265"/>
      <c r="H37" s="265"/>
      <c r="I37" s="265"/>
      <c r="J37" s="265"/>
      <c r="K37" s="268">
        <v>23431.77</v>
      </c>
      <c r="L37" s="265"/>
      <c r="M37" s="265"/>
    </row>
    <row r="38" spans="1:45" s="258" customFormat="1" hidden="1">
      <c r="F38" s="265"/>
      <c r="G38" s="265"/>
      <c r="H38" s="265"/>
      <c r="I38" s="265"/>
      <c r="J38" s="265"/>
      <c r="K38" s="268">
        <v>580213.1838</v>
      </c>
      <c r="L38" s="265"/>
      <c r="M38" s="265"/>
    </row>
    <row r="39" spans="1:45" s="258" customFormat="1" hidden="1"/>
    <row r="40" spans="1:45" s="265" customFormat="1" hidden="1">
      <c r="A40" s="265" t="s">
        <v>174</v>
      </c>
      <c r="F40" s="265" t="s">
        <v>166</v>
      </c>
      <c r="N40" s="265" t="s">
        <v>168</v>
      </c>
      <c r="V40" s="265" t="s">
        <v>167</v>
      </c>
    </row>
    <row r="41" spans="1:45" s="265" customFormat="1" hidden="1">
      <c r="A41" s="265" t="s">
        <v>158</v>
      </c>
      <c r="D41" s="265" t="s">
        <v>159</v>
      </c>
      <c r="E41" s="265" t="s">
        <v>160</v>
      </c>
      <c r="F41" s="265">
        <v>2009</v>
      </c>
      <c r="G41" s="265">
        <v>2010</v>
      </c>
      <c r="H41" s="265">
        <v>2011</v>
      </c>
      <c r="I41" s="265">
        <v>2012</v>
      </c>
      <c r="J41" s="265">
        <v>2013</v>
      </c>
      <c r="K41" s="265">
        <v>2014</v>
      </c>
      <c r="L41" s="265">
        <v>2015</v>
      </c>
      <c r="M41" s="265">
        <v>2016</v>
      </c>
      <c r="N41" s="265">
        <v>2009</v>
      </c>
      <c r="O41" s="265">
        <v>2010</v>
      </c>
      <c r="P41" s="265">
        <v>2011</v>
      </c>
      <c r="Q41" s="265">
        <v>2012</v>
      </c>
      <c r="R41" s="265">
        <v>2013</v>
      </c>
      <c r="S41" s="265">
        <v>2014</v>
      </c>
      <c r="T41" s="265">
        <v>2015</v>
      </c>
      <c r="U41" s="265">
        <v>2016</v>
      </c>
      <c r="V41" s="265" t="s">
        <v>161</v>
      </c>
      <c r="W41" s="265" t="s">
        <v>162</v>
      </c>
      <c r="X41" s="265" t="s">
        <v>163</v>
      </c>
      <c r="Y41" s="265" t="s">
        <v>161</v>
      </c>
      <c r="Z41" s="265" t="s">
        <v>162</v>
      </c>
      <c r="AA41" s="265" t="s">
        <v>163</v>
      </c>
      <c r="AB41" s="265" t="s">
        <v>161</v>
      </c>
      <c r="AC41" s="265" t="s">
        <v>162</v>
      </c>
      <c r="AD41" s="265" t="s">
        <v>163</v>
      </c>
      <c r="AE41" s="265" t="s">
        <v>161</v>
      </c>
      <c r="AF41" s="265" t="s">
        <v>162</v>
      </c>
      <c r="AG41" s="265" t="s">
        <v>163</v>
      </c>
      <c r="AH41" s="265" t="s">
        <v>161</v>
      </c>
      <c r="AI41" s="265" t="s">
        <v>162</v>
      </c>
      <c r="AJ41" s="265" t="s">
        <v>163</v>
      </c>
      <c r="AK41" s="265" t="s">
        <v>161</v>
      </c>
      <c r="AL41" s="265" t="s">
        <v>162</v>
      </c>
      <c r="AM41" s="265" t="s">
        <v>163</v>
      </c>
      <c r="AN41" s="265" t="s">
        <v>161</v>
      </c>
      <c r="AO41" s="265" t="s">
        <v>162</v>
      </c>
      <c r="AP41" s="265" t="s">
        <v>163</v>
      </c>
      <c r="AQ41" s="265" t="s">
        <v>161</v>
      </c>
      <c r="AR41" s="265" t="s">
        <v>162</v>
      </c>
      <c r="AS41" s="265" t="s">
        <v>163</v>
      </c>
    </row>
    <row r="42" spans="1:45" s="265" customFormat="1" hidden="1">
      <c r="A42" s="265" t="s">
        <v>164</v>
      </c>
      <c r="B42" s="265" t="s">
        <v>97</v>
      </c>
      <c r="C42" s="265" t="s">
        <v>30</v>
      </c>
      <c r="D42" s="265" t="s">
        <v>30</v>
      </c>
      <c r="E42" s="265">
        <v>1</v>
      </c>
      <c r="F42" s="265">
        <v>0.25511368824764863</v>
      </c>
      <c r="G42" s="265">
        <v>0.18495044105574909</v>
      </c>
      <c r="H42" s="265">
        <v>0.2399554398096711</v>
      </c>
      <c r="I42" s="265">
        <v>0.29023290257182222</v>
      </c>
      <c r="J42" s="265">
        <v>0.30717499815584354</v>
      </c>
      <c r="K42" s="265">
        <v>0.34350668016447328</v>
      </c>
      <c r="L42" s="265">
        <v>0.31114654760006377</v>
      </c>
      <c r="M42" s="265">
        <v>0.50123222262155365</v>
      </c>
      <c r="N42" s="265">
        <v>8940</v>
      </c>
      <c r="O42" s="265">
        <v>6376</v>
      </c>
      <c r="P42" s="265">
        <v>8099</v>
      </c>
      <c r="Q42" s="265">
        <v>9563</v>
      </c>
      <c r="R42" s="265">
        <v>9994</v>
      </c>
      <c r="S42" s="265">
        <v>10994</v>
      </c>
      <c r="T42" s="265">
        <v>9756</v>
      </c>
      <c r="U42" s="265">
        <v>15620</v>
      </c>
      <c r="V42" s="265">
        <v>35043.199999999997</v>
      </c>
      <c r="W42" s="265" t="s">
        <v>165</v>
      </c>
      <c r="X42" s="265" t="s">
        <v>165</v>
      </c>
      <c r="Y42" s="265">
        <v>34474.1</v>
      </c>
      <c r="Z42" s="265" t="s">
        <v>165</v>
      </c>
      <c r="AA42" s="265" t="s">
        <v>165</v>
      </c>
      <c r="AB42" s="265">
        <v>33752.1</v>
      </c>
      <c r="AC42" s="265" t="s">
        <v>165</v>
      </c>
      <c r="AD42" s="265" t="s">
        <v>165</v>
      </c>
      <c r="AE42" s="265">
        <v>32949.4</v>
      </c>
      <c r="AF42" s="265" t="s">
        <v>165</v>
      </c>
      <c r="AG42" s="265" t="s">
        <v>165</v>
      </c>
      <c r="AH42" s="265">
        <v>32535.200000000001</v>
      </c>
      <c r="AI42" s="265" t="s">
        <v>165</v>
      </c>
      <c r="AJ42" s="265" t="s">
        <v>165</v>
      </c>
      <c r="AK42" s="265">
        <v>32005.200000000001</v>
      </c>
      <c r="AL42" s="265" t="s">
        <v>165</v>
      </c>
      <c r="AM42" s="265" t="s">
        <v>165</v>
      </c>
      <c r="AN42" s="265">
        <v>31355</v>
      </c>
      <c r="AO42" s="265" t="s">
        <v>165</v>
      </c>
      <c r="AP42" s="265" t="s">
        <v>165</v>
      </c>
      <c r="AQ42" s="265">
        <v>31163.200000000001</v>
      </c>
      <c r="AR42" s="265" t="s">
        <v>165</v>
      </c>
      <c r="AS42" s="265" t="s">
        <v>165</v>
      </c>
    </row>
    <row r="43" spans="1:45" s="265" customFormat="1" hidden="1">
      <c r="A43" s="265" t="s">
        <v>164</v>
      </c>
      <c r="B43" s="265" t="s">
        <v>97</v>
      </c>
      <c r="C43" s="265" t="s">
        <v>32</v>
      </c>
      <c r="D43" s="265" t="s">
        <v>32</v>
      </c>
      <c r="E43" s="265">
        <v>1</v>
      </c>
      <c r="F43" s="265" t="s">
        <v>165</v>
      </c>
      <c r="G43" s="265">
        <v>3.148357294341933E-2</v>
      </c>
      <c r="H43" s="265">
        <v>1.6312110349437234E-2</v>
      </c>
      <c r="I43" s="265">
        <v>5.9841979351140037E-2</v>
      </c>
      <c r="J43" s="265">
        <v>5.87699081318847E-2</v>
      </c>
      <c r="K43" s="265">
        <v>7.3585733834806488E-2</v>
      </c>
      <c r="L43" s="265">
        <v>4.9430892423302383E-2</v>
      </c>
      <c r="M43" s="265">
        <v>4.8926627276666447E-2</v>
      </c>
      <c r="N43" s="265" t="s">
        <v>165</v>
      </c>
      <c r="O43" s="265">
        <v>235</v>
      </c>
      <c r="P43" s="265">
        <v>123</v>
      </c>
      <c r="Q43" s="265">
        <v>443</v>
      </c>
      <c r="R43" s="265">
        <v>421</v>
      </c>
      <c r="S43" s="265">
        <v>513</v>
      </c>
      <c r="T43" s="265">
        <v>341</v>
      </c>
      <c r="U43" s="265">
        <v>341</v>
      </c>
      <c r="V43" s="265" t="s">
        <v>165</v>
      </c>
      <c r="W43" s="265" t="s">
        <v>165</v>
      </c>
      <c r="X43" s="265" t="s">
        <v>165</v>
      </c>
      <c r="Y43" s="265">
        <v>7464.21</v>
      </c>
      <c r="Z43" s="265" t="s">
        <v>165</v>
      </c>
      <c r="AA43" s="265" t="s">
        <v>165</v>
      </c>
      <c r="AB43" s="265">
        <v>7540.41</v>
      </c>
      <c r="AC43" s="265" t="s">
        <v>165</v>
      </c>
      <c r="AD43" s="265" t="s">
        <v>165</v>
      </c>
      <c r="AE43" s="265">
        <v>7402.83</v>
      </c>
      <c r="AF43" s="265" t="s">
        <v>165</v>
      </c>
      <c r="AG43" s="265" t="s">
        <v>165</v>
      </c>
      <c r="AH43" s="265">
        <v>7163.53</v>
      </c>
      <c r="AI43" s="265" t="s">
        <v>165</v>
      </c>
      <c r="AJ43" s="265" t="s">
        <v>165</v>
      </c>
      <c r="AK43" s="265">
        <v>6971.46</v>
      </c>
      <c r="AL43" s="265" t="s">
        <v>165</v>
      </c>
      <c r="AM43" s="265" t="s">
        <v>165</v>
      </c>
      <c r="AN43" s="265">
        <v>6898.52</v>
      </c>
      <c r="AO43" s="265" t="s">
        <v>165</v>
      </c>
      <c r="AP43" s="265" t="s">
        <v>165</v>
      </c>
      <c r="AQ43" s="265">
        <v>6969.62</v>
      </c>
      <c r="AR43" s="265" t="s">
        <v>165</v>
      </c>
      <c r="AS43" s="265" t="s">
        <v>165</v>
      </c>
    </row>
    <row r="44" spans="1:45" s="265" customFormat="1" hidden="1">
      <c r="A44" s="265" t="s">
        <v>164</v>
      </c>
      <c r="B44" s="265" t="s">
        <v>97</v>
      </c>
      <c r="C44" s="265" t="s">
        <v>123</v>
      </c>
      <c r="D44" s="265" t="s">
        <v>123</v>
      </c>
      <c r="E44" s="265">
        <v>1</v>
      </c>
      <c r="F44" s="265" t="s">
        <v>165</v>
      </c>
      <c r="G44" s="265">
        <v>0.21472484730418073</v>
      </c>
      <c r="H44" s="265">
        <v>2.9052656218266686E-2</v>
      </c>
      <c r="I44" s="265">
        <v>0.19135638964255799</v>
      </c>
      <c r="J44" s="265">
        <v>0.12414338822616044</v>
      </c>
      <c r="K44" s="265">
        <v>0.34412185043651167</v>
      </c>
      <c r="L44" s="265">
        <v>0.30344963112774198</v>
      </c>
      <c r="M44" s="265">
        <v>0.40880204875272697</v>
      </c>
      <c r="N44" s="265" t="s">
        <v>165</v>
      </c>
      <c r="O44" s="265">
        <v>6437</v>
      </c>
      <c r="P44" s="265">
        <v>844</v>
      </c>
      <c r="Q44" s="265">
        <v>5346</v>
      </c>
      <c r="R44" s="265">
        <v>3326</v>
      </c>
      <c r="S44" s="265">
        <v>8861</v>
      </c>
      <c r="T44" s="265">
        <v>7412</v>
      </c>
      <c r="U44" s="265">
        <v>9482</v>
      </c>
      <c r="V44" s="265" t="s">
        <v>165</v>
      </c>
      <c r="W44" s="265" t="s">
        <v>165</v>
      </c>
      <c r="X44" s="265" t="s">
        <v>165</v>
      </c>
      <c r="Y44" s="265">
        <v>29977.9</v>
      </c>
      <c r="Z44" s="265" t="s">
        <v>165</v>
      </c>
      <c r="AA44" s="265" t="s">
        <v>165</v>
      </c>
      <c r="AB44" s="265">
        <v>29050.7</v>
      </c>
      <c r="AC44" s="265" t="s">
        <v>165</v>
      </c>
      <c r="AD44" s="265" t="s">
        <v>165</v>
      </c>
      <c r="AE44" s="265">
        <v>27937.4</v>
      </c>
      <c r="AF44" s="265" t="s">
        <v>165</v>
      </c>
      <c r="AG44" s="265" t="s">
        <v>165</v>
      </c>
      <c r="AH44" s="265">
        <v>26791.599999999999</v>
      </c>
      <c r="AI44" s="265" t="s">
        <v>165</v>
      </c>
      <c r="AJ44" s="265" t="s">
        <v>165</v>
      </c>
      <c r="AK44" s="265">
        <v>25749.599999999999</v>
      </c>
      <c r="AL44" s="265" t="s">
        <v>165</v>
      </c>
      <c r="AM44" s="265" t="s">
        <v>165</v>
      </c>
      <c r="AN44" s="265">
        <v>24425.8</v>
      </c>
      <c r="AO44" s="265" t="s">
        <v>165</v>
      </c>
      <c r="AP44" s="265" t="s">
        <v>165</v>
      </c>
      <c r="AQ44" s="265">
        <v>23194.6</v>
      </c>
      <c r="AR44" s="265" t="s">
        <v>165</v>
      </c>
      <c r="AS44" s="265" t="s">
        <v>165</v>
      </c>
    </row>
    <row r="45" spans="1:45" s="265" customFormat="1" hidden="1">
      <c r="A45" s="265" t="s">
        <v>164</v>
      </c>
      <c r="B45" s="265" t="s">
        <v>97</v>
      </c>
      <c r="C45" s="265" t="s">
        <v>33</v>
      </c>
      <c r="D45" s="265" t="s">
        <v>33</v>
      </c>
      <c r="E45" s="265">
        <v>1</v>
      </c>
      <c r="F45" s="265" t="s">
        <v>165</v>
      </c>
      <c r="G45" s="265">
        <v>3.4090951245117282E-2</v>
      </c>
      <c r="H45" s="265">
        <v>5.7005059781532384E-2</v>
      </c>
      <c r="I45" s="265">
        <v>7.7946698452863811E-2</v>
      </c>
      <c r="J45" s="265">
        <v>0.10745094722598106</v>
      </c>
      <c r="K45" s="265">
        <v>0.15349017254052549</v>
      </c>
      <c r="L45" s="265">
        <v>0.16851462902359204</v>
      </c>
      <c r="M45" s="265">
        <v>0.21496060860383895</v>
      </c>
      <c r="N45" s="265" t="s">
        <v>165</v>
      </c>
      <c r="O45" s="265">
        <v>919</v>
      </c>
      <c r="P45" s="265">
        <v>1468</v>
      </c>
      <c r="Q45" s="265">
        <v>1916</v>
      </c>
      <c r="R45" s="265">
        <v>2541</v>
      </c>
      <c r="S45" s="265">
        <v>3529</v>
      </c>
      <c r="T45" s="265">
        <v>3795</v>
      </c>
      <c r="U45" s="265">
        <v>4764</v>
      </c>
      <c r="V45" s="265" t="s">
        <v>165</v>
      </c>
      <c r="W45" s="265" t="s">
        <v>165</v>
      </c>
      <c r="X45" s="265" t="s">
        <v>165</v>
      </c>
      <c r="Y45" s="265">
        <v>26957.3</v>
      </c>
      <c r="Z45" s="265" t="s">
        <v>165</v>
      </c>
      <c r="AA45" s="265" t="s">
        <v>165</v>
      </c>
      <c r="AB45" s="265">
        <v>25752.1</v>
      </c>
      <c r="AC45" s="265" t="s">
        <v>165</v>
      </c>
      <c r="AD45" s="265" t="s">
        <v>165</v>
      </c>
      <c r="AE45" s="265">
        <v>24580.9</v>
      </c>
      <c r="AF45" s="265" t="s">
        <v>165</v>
      </c>
      <c r="AG45" s="265" t="s">
        <v>165</v>
      </c>
      <c r="AH45" s="265">
        <v>23648</v>
      </c>
      <c r="AI45" s="265" t="s">
        <v>165</v>
      </c>
      <c r="AJ45" s="265" t="s">
        <v>165</v>
      </c>
      <c r="AK45" s="265">
        <v>22991.7</v>
      </c>
      <c r="AL45" s="265" t="s">
        <v>165</v>
      </c>
      <c r="AM45" s="265" t="s">
        <v>165</v>
      </c>
      <c r="AN45" s="265">
        <v>22520.3</v>
      </c>
      <c r="AO45" s="265" t="s">
        <v>165</v>
      </c>
      <c r="AP45" s="265" t="s">
        <v>165</v>
      </c>
      <c r="AQ45" s="265">
        <v>22162.2</v>
      </c>
      <c r="AR45" s="265" t="s">
        <v>165</v>
      </c>
      <c r="AS45" s="265" t="s">
        <v>165</v>
      </c>
    </row>
    <row r="46" spans="1:45" s="265" customFormat="1" hidden="1">
      <c r="A46" s="265" t="s">
        <v>164</v>
      </c>
      <c r="B46" s="265" t="s">
        <v>97</v>
      </c>
      <c r="C46" s="265" t="s">
        <v>36</v>
      </c>
      <c r="D46" s="265" t="s">
        <v>36</v>
      </c>
      <c r="E46" s="265">
        <v>1</v>
      </c>
      <c r="F46" s="265" t="s">
        <v>165</v>
      </c>
      <c r="G46" s="265">
        <v>6.363253678450107E-3</v>
      </c>
      <c r="H46" s="265">
        <v>0.10026607493245394</v>
      </c>
      <c r="I46" s="265">
        <v>9.0753004660289419E-2</v>
      </c>
      <c r="J46" s="265">
        <v>0.19469182030812476</v>
      </c>
      <c r="K46" s="265">
        <v>0.16203586408805562</v>
      </c>
      <c r="L46" s="265">
        <v>0.21432098198394747</v>
      </c>
      <c r="M46" s="265">
        <v>0.32222860758464955</v>
      </c>
      <c r="N46" s="265" t="s">
        <v>165</v>
      </c>
      <c r="O46" s="265">
        <v>130</v>
      </c>
      <c r="P46" s="265">
        <v>1952</v>
      </c>
      <c r="Q46" s="265">
        <v>1702</v>
      </c>
      <c r="R46" s="265">
        <v>3546</v>
      </c>
      <c r="S46" s="265">
        <v>2878</v>
      </c>
      <c r="T46" s="265">
        <v>3733</v>
      </c>
      <c r="U46" s="265">
        <v>5551</v>
      </c>
      <c r="V46" s="265" t="s">
        <v>165</v>
      </c>
      <c r="W46" s="265" t="s">
        <v>165</v>
      </c>
      <c r="X46" s="265" t="s">
        <v>165</v>
      </c>
      <c r="Y46" s="265">
        <v>20429.8</v>
      </c>
      <c r="Z46" s="265" t="s">
        <v>165</v>
      </c>
      <c r="AA46" s="265" t="s">
        <v>165</v>
      </c>
      <c r="AB46" s="265">
        <v>19468.2</v>
      </c>
      <c r="AC46" s="265" t="s">
        <v>165</v>
      </c>
      <c r="AD46" s="265" t="s">
        <v>165</v>
      </c>
      <c r="AE46" s="265">
        <v>18754.2</v>
      </c>
      <c r="AF46" s="265" t="s">
        <v>165</v>
      </c>
      <c r="AG46" s="265" t="s">
        <v>165</v>
      </c>
      <c r="AH46" s="265">
        <v>18213.400000000001</v>
      </c>
      <c r="AI46" s="265" t="s">
        <v>165</v>
      </c>
      <c r="AJ46" s="265" t="s">
        <v>165</v>
      </c>
      <c r="AK46" s="265">
        <v>17761.5</v>
      </c>
      <c r="AL46" s="265" t="s">
        <v>165</v>
      </c>
      <c r="AM46" s="265" t="s">
        <v>165</v>
      </c>
      <c r="AN46" s="265">
        <v>17417.8</v>
      </c>
      <c r="AO46" s="265" t="s">
        <v>165</v>
      </c>
      <c r="AP46" s="265" t="s">
        <v>165</v>
      </c>
      <c r="AQ46" s="265">
        <v>17226.900000000001</v>
      </c>
      <c r="AR46" s="265" t="s">
        <v>165</v>
      </c>
      <c r="AS46" s="265" t="s">
        <v>165</v>
      </c>
    </row>
    <row r="47" spans="1:45" s="265" customFormat="1" hidden="1">
      <c r="A47" s="265" t="s">
        <v>164</v>
      </c>
      <c r="B47" s="265" t="s">
        <v>97</v>
      </c>
      <c r="C47" s="265" t="s">
        <v>41</v>
      </c>
      <c r="D47" s="265" t="s">
        <v>41</v>
      </c>
      <c r="E47" s="265">
        <v>1</v>
      </c>
      <c r="F47" s="265">
        <v>3.6965228086545045E-2</v>
      </c>
      <c r="G47" s="265">
        <v>5.3998875278124157E-2</v>
      </c>
      <c r="H47" s="265">
        <v>6.0484021561865872E-2</v>
      </c>
      <c r="I47" s="265">
        <v>5.2187840914106984E-2</v>
      </c>
      <c r="J47" s="265">
        <v>4.6833893196873137E-2</v>
      </c>
      <c r="K47" s="265">
        <v>5.363214272657478E-2</v>
      </c>
      <c r="L47" s="265">
        <v>9.4142408252801332E-2</v>
      </c>
      <c r="M47" s="265">
        <v>0.10825253479879123</v>
      </c>
      <c r="N47" s="265">
        <v>6101</v>
      </c>
      <c r="O47" s="265">
        <v>8834</v>
      </c>
      <c r="P47" s="265">
        <v>9717</v>
      </c>
      <c r="Q47" s="265">
        <v>8276</v>
      </c>
      <c r="R47" s="265">
        <v>7459</v>
      </c>
      <c r="S47" s="265">
        <v>8802</v>
      </c>
      <c r="T47" s="265">
        <v>15879</v>
      </c>
      <c r="U47" s="265">
        <v>18556</v>
      </c>
      <c r="V47" s="265">
        <v>165047</v>
      </c>
      <c r="W47" s="265" t="s">
        <v>165</v>
      </c>
      <c r="X47" s="265" t="s">
        <v>165</v>
      </c>
      <c r="Y47" s="265">
        <v>163596</v>
      </c>
      <c r="Z47" s="265" t="s">
        <v>165</v>
      </c>
      <c r="AA47" s="265" t="s">
        <v>165</v>
      </c>
      <c r="AB47" s="265">
        <v>160654</v>
      </c>
      <c r="AC47" s="265" t="s">
        <v>165</v>
      </c>
      <c r="AD47" s="265" t="s">
        <v>165</v>
      </c>
      <c r="AE47" s="265">
        <v>158581</v>
      </c>
      <c r="AF47" s="265" t="s">
        <v>165</v>
      </c>
      <c r="AG47" s="265" t="s">
        <v>165</v>
      </c>
      <c r="AH47" s="265">
        <v>159265</v>
      </c>
      <c r="AI47" s="265" t="s">
        <v>165</v>
      </c>
      <c r="AJ47" s="265" t="s">
        <v>165</v>
      </c>
      <c r="AK47" s="265">
        <v>164118</v>
      </c>
      <c r="AL47" s="265" t="s">
        <v>165</v>
      </c>
      <c r="AM47" s="265" t="s">
        <v>165</v>
      </c>
      <c r="AN47" s="265">
        <v>168670</v>
      </c>
      <c r="AO47" s="265" t="s">
        <v>165</v>
      </c>
      <c r="AP47" s="265" t="s">
        <v>165</v>
      </c>
      <c r="AQ47" s="265">
        <v>171414</v>
      </c>
      <c r="AR47" s="265" t="s">
        <v>165</v>
      </c>
      <c r="AS47" s="265" t="s">
        <v>165</v>
      </c>
    </row>
    <row r="48" spans="1:45" s="265" customFormat="1" hidden="1">
      <c r="V48" s="265">
        <v>2009</v>
      </c>
      <c r="Y48" s="265">
        <v>2010</v>
      </c>
      <c r="AB48" s="265">
        <v>2011</v>
      </c>
      <c r="AE48" s="265">
        <v>2012</v>
      </c>
      <c r="AH48" s="265">
        <v>2013</v>
      </c>
      <c r="AK48" s="265">
        <v>2014</v>
      </c>
      <c r="AN48" s="265">
        <v>2015</v>
      </c>
      <c r="AQ48" s="265">
        <v>2016</v>
      </c>
    </row>
    <row r="49" spans="1:6" s="265" customFormat="1" hidden="1">
      <c r="C49" s="265" t="s">
        <v>169</v>
      </c>
      <c r="F49" s="266">
        <v>0.19958805061629983</v>
      </c>
    </row>
    <row r="50" spans="1:6" s="258" customFormat="1" hidden="1">
      <c r="A50" s="265" t="s">
        <v>171</v>
      </c>
    </row>
    <row r="51" spans="1:6" s="265" customFormat="1" hidden="1">
      <c r="A51" s="265" t="s">
        <v>150</v>
      </c>
      <c r="B51" s="265" t="s">
        <v>151</v>
      </c>
      <c r="C51" s="265" t="s">
        <v>155</v>
      </c>
      <c r="D51" s="265" t="s">
        <v>172</v>
      </c>
    </row>
    <row r="52" spans="1:6" s="265" customFormat="1" hidden="1">
      <c r="A52" s="265" t="s">
        <v>30</v>
      </c>
      <c r="B52" s="265">
        <v>8486</v>
      </c>
      <c r="C52" s="265">
        <v>18.355951000000001</v>
      </c>
      <c r="D52" s="265">
        <v>46230.238901814453</v>
      </c>
    </row>
    <row r="53" spans="1:6" s="265" customFormat="1" hidden="1">
      <c r="A53" s="265" t="s">
        <v>32</v>
      </c>
      <c r="B53" s="265">
        <v>1542</v>
      </c>
      <c r="C53" s="265">
        <v>13.722254</v>
      </c>
      <c r="D53" s="265">
        <v>11237.220940524785</v>
      </c>
    </row>
    <row r="54" spans="1:6" s="265" customFormat="1" hidden="1">
      <c r="A54" s="265" t="s">
        <v>181</v>
      </c>
      <c r="B54" s="265">
        <v>9155</v>
      </c>
      <c r="C54" s="265">
        <v>25.473665</v>
      </c>
      <c r="D54" s="265">
        <v>35939.076689592956</v>
      </c>
    </row>
    <row r="55" spans="1:6" s="265" customFormat="1" hidden="1">
      <c r="A55" s="265" t="s">
        <v>33</v>
      </c>
      <c r="B55" s="265">
        <v>14333</v>
      </c>
      <c r="C55" s="265">
        <v>29.740611000000001</v>
      </c>
      <c r="D55" s="265">
        <v>48193.360923217078</v>
      </c>
    </row>
    <row r="56" spans="1:6" s="265" customFormat="1" hidden="1">
      <c r="A56" s="265" t="s">
        <v>36</v>
      </c>
      <c r="B56" s="265">
        <v>4953</v>
      </c>
      <c r="C56" s="265">
        <v>15.461449999999999</v>
      </c>
      <c r="D56" s="265">
        <v>32034.511640240729</v>
      </c>
    </row>
    <row r="57" spans="1:6" s="265" customFormat="1" hidden="1">
      <c r="A57" s="265" t="s">
        <v>41</v>
      </c>
      <c r="B57" s="265">
        <v>55228</v>
      </c>
      <c r="C57" s="265">
        <v>20.714936999999999</v>
      </c>
      <c r="D57" s="265">
        <v>266609.54846254177</v>
      </c>
    </row>
    <row r="58" spans="1:6" s="265" customFormat="1" hidden="1">
      <c r="A58" s="265" t="s">
        <v>173</v>
      </c>
      <c r="B58" s="265">
        <v>93697</v>
      </c>
      <c r="D58" s="265">
        <v>440243.95755793178</v>
      </c>
      <c r="E58" s="265" t="s">
        <v>117</v>
      </c>
      <c r="F58" s="266">
        <v>0.21282972404606007</v>
      </c>
    </row>
    <row r="59" spans="1:6" s="265" customFormat="1"/>
  </sheetData>
  <sheetProtection algorithmName="SHA-512" hashValue="U9WxaYTNAdMxbN/H2tMJ1WPUkSOeP4jwTbw9QntuxPVIwlH3oqrzEmTo2oWxVeiA2x1JvN5Bkvj3l9crPeGUtw==" saltValue="8PB8DW2P/jmCslZC7LufDg==" spinCount="100000" sheet="1"/>
  <sortState ref="A33:D35">
    <sortCondition ref="A33:A35"/>
  </sortState>
  <mergeCells count="1">
    <mergeCell ref="P2:S20"/>
  </mergeCells>
  <pageMargins left="0.7" right="0.7" top="0.75" bottom="0.75" header="0.3" footer="0.3"/>
  <pageSetup orientation="portrait" horizontalDpi="4294967292" verticalDpi="4294967292"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7"/>
  <sheetViews>
    <sheetView showGridLines="0" zoomScale="80" zoomScaleNormal="80" workbookViewId="0">
      <selection activeCell="Q27" sqref="Q27"/>
    </sheetView>
  </sheetViews>
  <sheetFormatPr defaultColWidth="8.75" defaultRowHeight="15.75"/>
  <cols>
    <col min="1" max="1" width="5.25" style="21" bestFit="1" customWidth="1"/>
    <col min="2" max="2" width="14.75" style="21" bestFit="1" customWidth="1"/>
    <col min="3" max="3" width="11.25" style="29" bestFit="1" customWidth="1"/>
    <col min="4" max="4" width="13" style="29" bestFit="1" customWidth="1"/>
    <col min="5" max="5" width="11.5" style="29" customWidth="1"/>
    <col min="6" max="6" width="8.75" style="29" bestFit="1" customWidth="1"/>
    <col min="7" max="7" width="10" style="29" bestFit="1" customWidth="1"/>
    <col min="8" max="8" width="11.25" style="29" bestFit="1" customWidth="1"/>
    <col min="9" max="9" width="16.75" style="29" bestFit="1" customWidth="1"/>
    <col min="10" max="10" width="17.25" style="29" bestFit="1" customWidth="1"/>
    <col min="11" max="11" width="18.25" style="29" bestFit="1" customWidth="1"/>
    <col min="12" max="12" width="3.25" style="29" customWidth="1"/>
    <col min="13" max="13" width="9.25" style="29" customWidth="1"/>
    <col min="14" max="14" width="10.75" style="29" customWidth="1"/>
    <col min="15" max="16" width="9.25" style="29" customWidth="1"/>
    <col min="17" max="17" width="22.75" style="29" bestFit="1" customWidth="1"/>
    <col min="18" max="18" width="23" style="29" bestFit="1" customWidth="1"/>
    <col min="19" max="19" width="15.75" style="21" bestFit="1" customWidth="1"/>
    <col min="20" max="16384" width="8.75" style="21"/>
  </cols>
  <sheetData>
    <row r="1" spans="1:16">
      <c r="A1" s="21" t="s">
        <v>80</v>
      </c>
      <c r="L1" s="21"/>
      <c r="M1" s="21"/>
      <c r="N1" s="21"/>
    </row>
    <row r="2" spans="1:16">
      <c r="L2" s="21"/>
      <c r="M2" s="440" t="s">
        <v>447</v>
      </c>
      <c r="N2" s="440"/>
      <c r="O2" s="440"/>
      <c r="P2" s="440"/>
    </row>
    <row r="3" spans="1:16">
      <c r="L3" s="21"/>
      <c r="M3" s="440"/>
      <c r="N3" s="440"/>
      <c r="O3" s="440"/>
      <c r="P3" s="440"/>
    </row>
    <row r="4" spans="1:16">
      <c r="L4" s="21"/>
      <c r="M4" s="440"/>
      <c r="N4" s="440"/>
      <c r="O4" s="440"/>
      <c r="P4" s="440"/>
    </row>
    <row r="5" spans="1:16">
      <c r="L5" s="21"/>
      <c r="M5" s="440"/>
      <c r="N5" s="440"/>
      <c r="O5" s="440"/>
      <c r="P5" s="440"/>
    </row>
    <row r="6" spans="1:16">
      <c r="L6" s="21"/>
      <c r="M6" s="440"/>
      <c r="N6" s="440"/>
      <c r="O6" s="440"/>
      <c r="P6" s="440"/>
    </row>
    <row r="7" spans="1:16">
      <c r="L7" s="21"/>
      <c r="M7" s="440"/>
      <c r="N7" s="440"/>
      <c r="O7" s="440"/>
      <c r="P7" s="440"/>
    </row>
    <row r="8" spans="1:16">
      <c r="L8" s="21"/>
      <c r="M8" s="440"/>
      <c r="N8" s="440"/>
      <c r="O8" s="440"/>
      <c r="P8" s="440"/>
    </row>
    <row r="9" spans="1:16">
      <c r="L9" s="21"/>
      <c r="M9" s="440"/>
      <c r="N9" s="440"/>
      <c r="O9" s="440"/>
      <c r="P9" s="440"/>
    </row>
    <row r="10" spans="1:16">
      <c r="L10" s="21"/>
      <c r="M10" s="440"/>
      <c r="N10" s="440"/>
      <c r="O10" s="440"/>
      <c r="P10" s="440"/>
    </row>
    <row r="11" spans="1:16">
      <c r="L11" s="21"/>
      <c r="M11" s="440"/>
      <c r="N11" s="440"/>
      <c r="O11" s="440"/>
      <c r="P11" s="440"/>
    </row>
    <row r="12" spans="1:16">
      <c r="L12" s="21"/>
      <c r="M12" s="440"/>
      <c r="N12" s="440"/>
      <c r="O12" s="440"/>
      <c r="P12" s="440"/>
    </row>
    <row r="13" spans="1:16">
      <c r="L13" s="21"/>
      <c r="M13" s="440"/>
      <c r="N13" s="440"/>
      <c r="O13" s="440"/>
      <c r="P13" s="440"/>
    </row>
    <row r="14" spans="1:16">
      <c r="L14" s="21"/>
      <c r="M14" s="440"/>
      <c r="N14" s="440"/>
      <c r="O14" s="440"/>
      <c r="P14" s="440"/>
    </row>
    <row r="15" spans="1:16">
      <c r="L15" s="21"/>
      <c r="M15" s="440"/>
      <c r="N15" s="440"/>
      <c r="O15" s="440"/>
      <c r="P15" s="440"/>
    </row>
    <row r="16" spans="1:16">
      <c r="L16" s="21"/>
      <c r="M16" s="21"/>
      <c r="N16" s="21"/>
    </row>
    <row r="17" spans="1:17">
      <c r="L17" s="21"/>
      <c r="M17" s="21"/>
      <c r="N17" s="21"/>
    </row>
    <row r="18" spans="1:17">
      <c r="L18" s="21"/>
      <c r="M18" s="21"/>
      <c r="N18" s="21"/>
    </row>
    <row r="19" spans="1:17">
      <c r="L19" s="21"/>
      <c r="M19" s="21"/>
      <c r="N19" s="21"/>
    </row>
    <row r="20" spans="1:17">
      <c r="L20" s="21"/>
      <c r="M20" s="21"/>
      <c r="N20" s="21"/>
    </row>
    <row r="21" spans="1:17">
      <c r="L21" s="21"/>
      <c r="M21" s="21"/>
      <c r="N21" s="21"/>
    </row>
    <row r="22" spans="1:17">
      <c r="L22" s="21"/>
      <c r="M22" s="21"/>
      <c r="N22" s="21"/>
      <c r="O22" s="32"/>
      <c r="P22" s="32"/>
      <c r="Q22" s="32"/>
    </row>
    <row r="23" spans="1:17">
      <c r="L23" s="21"/>
      <c r="M23" s="21"/>
      <c r="N23" s="21"/>
      <c r="O23" s="32"/>
      <c r="P23" s="32"/>
      <c r="Q23" s="32"/>
    </row>
    <row r="24" spans="1:17">
      <c r="L24" s="21"/>
      <c r="M24" s="21"/>
      <c r="N24" s="21"/>
    </row>
    <row r="25" spans="1:17">
      <c r="L25" s="21"/>
      <c r="M25" s="21"/>
      <c r="N25" s="21"/>
    </row>
    <row r="26" spans="1:17">
      <c r="L26" s="21"/>
      <c r="M26" s="21"/>
      <c r="N26" s="21"/>
    </row>
    <row r="27" spans="1:17">
      <c r="L27" s="21"/>
      <c r="M27" s="21"/>
      <c r="N27" s="21"/>
    </row>
    <row r="28" spans="1:17">
      <c r="L28" s="21"/>
      <c r="M28" s="21"/>
      <c r="N28" s="21"/>
    </row>
    <row r="29" spans="1:17">
      <c r="L29" s="21"/>
      <c r="M29" s="21"/>
      <c r="N29" s="21"/>
    </row>
    <row r="30" spans="1:17">
      <c r="L30" s="21"/>
      <c r="M30" s="21"/>
      <c r="N30" s="21"/>
    </row>
    <row r="31" spans="1:17">
      <c r="L31" s="21"/>
      <c r="M31" s="21"/>
      <c r="N31" s="21"/>
    </row>
    <row r="32" spans="1:17">
      <c r="A32" s="451" t="s">
        <v>134</v>
      </c>
      <c r="B32" s="451"/>
      <c r="C32" s="451"/>
      <c r="D32" s="451"/>
      <c r="E32" s="451"/>
      <c r="F32" s="451"/>
      <c r="G32" s="451"/>
      <c r="H32" s="451"/>
      <c r="I32" s="451"/>
      <c r="J32" s="451"/>
      <c r="K32" s="451"/>
    </row>
    <row r="35" spans="1:18" s="271" customFormat="1" ht="33" hidden="1" customHeight="1">
      <c r="A35" s="272" t="s">
        <v>1</v>
      </c>
      <c r="B35" s="272" t="s">
        <v>2</v>
      </c>
      <c r="C35" s="273" t="s">
        <v>304</v>
      </c>
      <c r="D35" s="273" t="s">
        <v>0</v>
      </c>
      <c r="E35" s="273" t="s">
        <v>58</v>
      </c>
      <c r="F35" s="274"/>
      <c r="G35" s="273"/>
      <c r="H35" s="273"/>
    </row>
    <row r="36" spans="1:18" hidden="1">
      <c r="A36" s="258">
        <v>2000</v>
      </c>
      <c r="B36" s="258" t="s">
        <v>97</v>
      </c>
      <c r="C36" s="257">
        <v>60799.419670000003</v>
      </c>
      <c r="D36" s="257">
        <v>110823.43550000001</v>
      </c>
      <c r="E36" s="275">
        <v>5.09598E-3</v>
      </c>
      <c r="F36" s="261"/>
      <c r="G36" s="256">
        <v>0.21027599999999999</v>
      </c>
      <c r="H36" s="276"/>
      <c r="I36" s="21"/>
      <c r="J36" s="21"/>
      <c r="K36" s="21"/>
      <c r="L36" s="21"/>
      <c r="M36" s="21"/>
      <c r="N36" s="21"/>
      <c r="O36" s="21"/>
      <c r="P36" s="21"/>
      <c r="Q36" s="21"/>
      <c r="R36" s="21"/>
    </row>
    <row r="37" spans="1:18" hidden="1">
      <c r="A37" s="258">
        <v>2001</v>
      </c>
      <c r="B37" s="258" t="s">
        <v>97</v>
      </c>
      <c r="C37" s="257">
        <v>63123.315029999998</v>
      </c>
      <c r="D37" s="257">
        <v>110336.0791</v>
      </c>
      <c r="E37" s="275">
        <v>9.0415599999999988E-3</v>
      </c>
      <c r="F37" s="261"/>
      <c r="G37" s="256">
        <v>0.40708100000000003</v>
      </c>
      <c r="H37" s="276"/>
      <c r="I37" s="21"/>
      <c r="J37" s="21"/>
      <c r="K37" s="21"/>
      <c r="L37" s="21"/>
      <c r="M37" s="21"/>
      <c r="N37" s="21"/>
      <c r="O37" s="21"/>
      <c r="P37" s="21"/>
      <c r="Q37" s="21"/>
      <c r="R37" s="21"/>
    </row>
    <row r="38" spans="1:18" hidden="1">
      <c r="A38" s="258">
        <v>2002</v>
      </c>
      <c r="B38" s="258" t="s">
        <v>97</v>
      </c>
      <c r="C38" s="257">
        <v>64993.195879999999</v>
      </c>
      <c r="D38" s="257">
        <v>111293.3389</v>
      </c>
      <c r="E38" s="275">
        <v>1.326394E-2</v>
      </c>
      <c r="F38" s="261"/>
      <c r="G38" s="256">
        <v>0.61074899999999999</v>
      </c>
      <c r="H38" s="276"/>
      <c r="I38" s="21"/>
      <c r="J38" s="21"/>
      <c r="K38" s="21"/>
      <c r="L38" s="21"/>
      <c r="M38" s="21"/>
      <c r="N38" s="21"/>
      <c r="O38" s="21"/>
      <c r="P38" s="21"/>
      <c r="Q38" s="21"/>
      <c r="R38" s="21"/>
    </row>
    <row r="39" spans="1:18" hidden="1">
      <c r="A39" s="258">
        <v>2003</v>
      </c>
      <c r="B39" s="258" t="s">
        <v>97</v>
      </c>
      <c r="C39" s="257">
        <v>66677.319029999999</v>
      </c>
      <c r="D39" s="257">
        <v>110796.408</v>
      </c>
      <c r="E39" s="275">
        <v>1.889861E-2</v>
      </c>
      <c r="F39" s="261"/>
      <c r="G39" s="256">
        <v>0.86887700000000001</v>
      </c>
      <c r="H39" s="276"/>
      <c r="I39" s="21"/>
      <c r="J39" s="21"/>
      <c r="K39" s="21"/>
      <c r="L39" s="21"/>
      <c r="M39" s="21"/>
      <c r="N39" s="21"/>
      <c r="O39" s="21"/>
      <c r="P39" s="21"/>
      <c r="Q39" s="21"/>
      <c r="R39" s="21"/>
    </row>
    <row r="40" spans="1:18" hidden="1">
      <c r="A40" s="258">
        <v>2004</v>
      </c>
      <c r="B40" s="258" t="s">
        <v>97</v>
      </c>
      <c r="C40" s="257">
        <v>67547.499809999994</v>
      </c>
      <c r="D40" s="257">
        <v>109209.3841</v>
      </c>
      <c r="E40" s="275">
        <v>2.0888130000000001E-2</v>
      </c>
      <c r="F40" s="261"/>
      <c r="G40" s="256">
        <v>1.406771</v>
      </c>
      <c r="H40" s="276"/>
      <c r="I40" s="21"/>
      <c r="J40" s="21"/>
      <c r="K40" s="21"/>
      <c r="L40" s="21"/>
      <c r="M40" s="21"/>
      <c r="N40" s="21"/>
      <c r="O40" s="21"/>
      <c r="P40" s="21"/>
      <c r="Q40" s="21"/>
      <c r="R40" s="21"/>
    </row>
    <row r="41" spans="1:18" hidden="1">
      <c r="A41" s="258">
        <v>2005</v>
      </c>
      <c r="B41" s="258" t="s">
        <v>97</v>
      </c>
      <c r="C41" s="257">
        <v>67931.233269999997</v>
      </c>
      <c r="D41" s="257">
        <v>107379.9328</v>
      </c>
      <c r="E41" s="275">
        <v>2.4889960000000003E-2</v>
      </c>
      <c r="F41" s="261"/>
      <c r="G41" s="256">
        <v>2.5911019999999998</v>
      </c>
      <c r="H41" s="276"/>
      <c r="I41" s="21"/>
      <c r="J41" s="21"/>
      <c r="K41" s="21"/>
      <c r="L41" s="21"/>
      <c r="M41" s="21"/>
      <c r="N41" s="21"/>
      <c r="O41" s="21"/>
      <c r="P41" s="21"/>
      <c r="Q41" s="21"/>
      <c r="R41" s="21"/>
    </row>
    <row r="42" spans="1:18" hidden="1">
      <c r="A42" s="258">
        <v>2006</v>
      </c>
      <c r="B42" s="258" t="s">
        <v>97</v>
      </c>
      <c r="C42" s="257">
        <v>67257.152910000004</v>
      </c>
      <c r="D42" s="257">
        <v>103207.0923</v>
      </c>
      <c r="E42" s="275">
        <v>2.8253439999999998E-2</v>
      </c>
      <c r="F42" s="261"/>
      <c r="G42" s="256">
        <v>4.5489569999999997</v>
      </c>
      <c r="H42" s="276"/>
      <c r="I42" s="21"/>
      <c r="J42" s="21"/>
      <c r="K42" s="21"/>
      <c r="L42" s="21"/>
      <c r="M42" s="21"/>
      <c r="N42" s="21"/>
      <c r="O42" s="21"/>
      <c r="P42" s="21"/>
      <c r="Q42" s="21"/>
      <c r="R42" s="21"/>
    </row>
    <row r="43" spans="1:18" hidden="1">
      <c r="A43" s="258">
        <v>2007</v>
      </c>
      <c r="B43" s="258" t="s">
        <v>97</v>
      </c>
      <c r="C43" s="257">
        <v>65662.912410000004</v>
      </c>
      <c r="D43" s="257">
        <v>98337.820770000006</v>
      </c>
      <c r="E43" s="275">
        <v>3.3621970000000001E-2</v>
      </c>
      <c r="F43" s="261"/>
      <c r="G43" s="256">
        <v>7.3363110000000002</v>
      </c>
      <c r="H43" s="276"/>
      <c r="I43" s="21"/>
      <c r="J43" s="21"/>
      <c r="K43" s="21"/>
      <c r="L43" s="21"/>
      <c r="M43" s="21"/>
      <c r="N43" s="21"/>
      <c r="O43" s="21"/>
      <c r="P43" s="21"/>
      <c r="Q43" s="21"/>
      <c r="R43" s="21"/>
    </row>
    <row r="44" spans="1:18" hidden="1">
      <c r="A44" s="258">
        <v>2008</v>
      </c>
      <c r="B44" s="258" t="s">
        <v>97</v>
      </c>
      <c r="C44" s="257">
        <v>63821.02289</v>
      </c>
      <c r="D44" s="257">
        <v>94527.379629999996</v>
      </c>
      <c r="E44" s="275">
        <v>3.6944009999999999E-2</v>
      </c>
      <c r="F44" s="261"/>
      <c r="G44" s="256">
        <v>10.578137999999999</v>
      </c>
      <c r="H44" s="276"/>
      <c r="I44" s="21"/>
      <c r="J44" s="21"/>
      <c r="K44" s="21"/>
      <c r="L44" s="21"/>
      <c r="M44" s="21"/>
      <c r="N44" s="21"/>
      <c r="O44" s="21"/>
      <c r="P44" s="21"/>
      <c r="Q44" s="21"/>
      <c r="R44" s="21"/>
    </row>
    <row r="45" spans="1:18" hidden="1">
      <c r="A45" s="258">
        <v>2009</v>
      </c>
      <c r="B45" s="258" t="s">
        <v>97</v>
      </c>
      <c r="C45" s="257">
        <v>62540.351320000002</v>
      </c>
      <c r="D45" s="257">
        <v>91322.412330000006</v>
      </c>
      <c r="E45" s="275">
        <v>5.3317660000000003E-2</v>
      </c>
      <c r="F45" s="261"/>
      <c r="G45" s="256">
        <v>14.33259</v>
      </c>
      <c r="H45" s="276"/>
      <c r="I45" s="21"/>
      <c r="J45" s="21"/>
      <c r="K45" s="21"/>
      <c r="L45" s="21"/>
      <c r="M45" s="21"/>
      <c r="N45" s="21"/>
      <c r="O45" s="21"/>
      <c r="P45" s="21"/>
      <c r="Q45" s="21"/>
      <c r="R45" s="21"/>
    </row>
    <row r="46" spans="1:18" hidden="1">
      <c r="A46" s="258">
        <v>2010</v>
      </c>
      <c r="B46" s="258" t="s">
        <v>97</v>
      </c>
      <c r="C46" s="257">
        <v>61412.797160000002</v>
      </c>
      <c r="D46" s="257">
        <v>88398.455440000005</v>
      </c>
      <c r="E46" s="275">
        <v>6.6999080000000003E-2</v>
      </c>
      <c r="F46" s="261"/>
      <c r="G46" s="256">
        <v>19.107534000000001</v>
      </c>
      <c r="H46" s="276"/>
      <c r="I46" s="21"/>
      <c r="J46" s="21"/>
      <c r="K46" s="21"/>
      <c r="L46" s="21"/>
      <c r="M46" s="21"/>
      <c r="N46" s="21"/>
      <c r="O46" s="21"/>
      <c r="P46" s="21"/>
      <c r="Q46" s="21"/>
      <c r="R46" s="21"/>
    </row>
    <row r="47" spans="1:18" hidden="1">
      <c r="A47" s="258">
        <v>2011</v>
      </c>
      <c r="B47" s="258" t="s">
        <v>97</v>
      </c>
      <c r="C47" s="257">
        <v>59698.421090000003</v>
      </c>
      <c r="D47" s="257">
        <v>84421.660380000001</v>
      </c>
      <c r="E47" s="275">
        <v>9.9157170000000003E-2</v>
      </c>
      <c r="F47" s="261"/>
      <c r="G47" s="256">
        <v>23.941500000000001</v>
      </c>
      <c r="H47" s="276"/>
      <c r="I47" s="21"/>
      <c r="J47" s="21"/>
      <c r="K47" s="21"/>
      <c r="L47" s="21"/>
      <c r="M47" s="21"/>
      <c r="N47" s="21"/>
      <c r="O47" s="21"/>
      <c r="P47" s="21"/>
      <c r="Q47" s="21"/>
      <c r="R47" s="21"/>
    </row>
    <row r="48" spans="1:18" hidden="1">
      <c r="A48" s="258">
        <v>2012</v>
      </c>
      <c r="B48" s="258" t="s">
        <v>97</v>
      </c>
      <c r="C48" s="257">
        <v>56190.961719999999</v>
      </c>
      <c r="D48" s="257">
        <v>79117.802490000002</v>
      </c>
      <c r="E48" s="275">
        <v>0.10940862</v>
      </c>
      <c r="F48" s="261"/>
      <c r="G48" s="256">
        <v>29.384415000000001</v>
      </c>
      <c r="H48" s="276"/>
      <c r="I48" s="21"/>
      <c r="J48" s="21"/>
      <c r="K48" s="21"/>
      <c r="L48" s="21"/>
      <c r="M48" s="21"/>
      <c r="N48" s="21"/>
      <c r="O48" s="21"/>
      <c r="P48" s="21"/>
      <c r="Q48" s="21"/>
      <c r="R48" s="21"/>
    </row>
    <row r="49" spans="1:21" hidden="1">
      <c r="A49" s="258">
        <v>2013</v>
      </c>
      <c r="B49" s="258" t="s">
        <v>97</v>
      </c>
      <c r="C49" s="257">
        <v>51699.729850000003</v>
      </c>
      <c r="D49" s="257">
        <v>71844.662700000001</v>
      </c>
      <c r="E49" s="275">
        <v>0.13472141000000001</v>
      </c>
      <c r="F49" s="261"/>
      <c r="G49" s="256">
        <v>34.336537999999997</v>
      </c>
      <c r="H49" s="276"/>
      <c r="I49" s="21"/>
      <c r="J49" s="21"/>
      <c r="K49" s="21"/>
      <c r="L49" s="21"/>
      <c r="M49" s="21"/>
      <c r="N49" s="21"/>
      <c r="O49" s="21"/>
      <c r="P49" s="21"/>
      <c r="Q49" s="21"/>
      <c r="R49" s="21"/>
    </row>
    <row r="50" spans="1:21" hidden="1">
      <c r="A50" s="258">
        <v>2014</v>
      </c>
      <c r="B50" s="258" t="s">
        <v>97</v>
      </c>
      <c r="C50" s="257">
        <v>48688.657740000002</v>
      </c>
      <c r="D50" s="257">
        <v>67374.817339999994</v>
      </c>
      <c r="E50" s="275">
        <v>0.15661585</v>
      </c>
      <c r="F50" s="261"/>
      <c r="G50" s="256">
        <v>40.084527000000001</v>
      </c>
      <c r="H50" s="276"/>
      <c r="I50" s="21"/>
      <c r="J50" s="21"/>
      <c r="K50" s="21"/>
      <c r="L50" s="21"/>
      <c r="M50" s="21"/>
      <c r="N50" s="21"/>
      <c r="O50" s="21"/>
      <c r="P50" s="21"/>
      <c r="Q50" s="21"/>
      <c r="R50" s="21"/>
    </row>
    <row r="51" spans="1:21" hidden="1">
      <c r="A51" s="258">
        <v>2015</v>
      </c>
      <c r="B51" s="258" t="s">
        <v>97</v>
      </c>
      <c r="C51" s="257">
        <v>45117.559719999997</v>
      </c>
      <c r="D51" s="257">
        <v>64502.920440000002</v>
      </c>
      <c r="E51" s="275">
        <v>0.17472163999999998</v>
      </c>
      <c r="F51" s="261"/>
      <c r="G51" s="256">
        <v>45.631464999999999</v>
      </c>
      <c r="H51" s="276"/>
      <c r="I51" s="21"/>
      <c r="J51" s="21"/>
      <c r="K51" s="21"/>
      <c r="L51" s="21"/>
      <c r="M51" s="21"/>
      <c r="N51" s="21"/>
      <c r="O51" s="21"/>
      <c r="P51" s="21"/>
      <c r="Q51" s="21"/>
      <c r="R51" s="21"/>
    </row>
    <row r="52" spans="1:21" hidden="1">
      <c r="A52" s="258">
        <v>2016</v>
      </c>
      <c r="B52" s="258" t="s">
        <v>97</v>
      </c>
      <c r="C52" s="257">
        <v>42660.899279999998</v>
      </c>
      <c r="D52" s="257">
        <v>60044.057059999999</v>
      </c>
      <c r="E52" s="275">
        <v>0.21430582999999997</v>
      </c>
      <c r="F52" s="261"/>
      <c r="G52" s="256">
        <v>50.550702999999999</v>
      </c>
      <c r="H52" s="277"/>
      <c r="K52" s="37"/>
      <c r="L52" s="37"/>
      <c r="M52" s="38"/>
      <c r="N52" s="38"/>
      <c r="P52" s="38"/>
      <c r="T52" s="36"/>
      <c r="U52" s="36"/>
    </row>
    <row r="53" spans="1:21" hidden="1">
      <c r="A53" s="258"/>
      <c r="B53" s="258"/>
      <c r="C53" s="261"/>
      <c r="D53" s="261"/>
      <c r="E53" s="261"/>
      <c r="F53" s="261"/>
      <c r="G53" s="261"/>
      <c r="H53" s="261"/>
    </row>
    <row r="54" spans="1:21" ht="21" hidden="1" customHeight="1">
      <c r="A54" s="258"/>
      <c r="B54" s="258" t="s">
        <v>141</v>
      </c>
      <c r="C54" s="278">
        <f>(C52-C36)/C36</f>
        <v>-0.29833377503354719</v>
      </c>
      <c r="D54" s="278">
        <f>(D52-D36)/D36</f>
        <v>-0.45820072452094307</v>
      </c>
      <c r="E54" s="278"/>
      <c r="F54" s="261"/>
      <c r="G54" s="261"/>
      <c r="H54" s="261"/>
    </row>
    <row r="55" spans="1:21" hidden="1">
      <c r="A55" s="258"/>
      <c r="B55" s="258" t="s">
        <v>142</v>
      </c>
      <c r="C55" s="278">
        <f>(C52-C46)/C46</f>
        <v>-0.30534186272521191</v>
      </c>
      <c r="D55" s="278">
        <f>(D52-D46)/D46</f>
        <v>-0.3207567172850142</v>
      </c>
      <c r="E55" s="278">
        <f>(E52-E46)/E46</f>
        <v>2.1986383992138396</v>
      </c>
      <c r="F55" s="261"/>
      <c r="G55" s="261"/>
      <c r="H55" s="261"/>
    </row>
    <row r="56" spans="1:21" ht="16.5" hidden="1" customHeight="1">
      <c r="E56" s="279">
        <f>E52/E46</f>
        <v>3.1986383992138396</v>
      </c>
      <c r="U56" s="36"/>
    </row>
    <row r="57" spans="1:21">
      <c r="T57" s="36"/>
      <c r="U57" s="36"/>
    </row>
  </sheetData>
  <sheetProtection algorithmName="SHA-512" hashValue="AN/6G2bCP8/kHpGy29SYMZ9Rs9CKm7rOffDWlssTqitIM2lMXvFHgv0fKrl0mD/D56SA0mB9ws4ytDqjVuHZnw==" saltValue="t9jJBmT2iOF2WvDGn/Igkw==" spinCount="100000" sheet="1"/>
  <mergeCells count="2">
    <mergeCell ref="A32:K32"/>
    <mergeCell ref="M2:P15"/>
  </mergeCells>
  <pageMargins left="0.25" right="0.25" top="0.75" bottom="0.75" header="0.3" footer="0.3"/>
  <pageSetup scale="3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52"/>
  <sheetViews>
    <sheetView showGridLines="0" zoomScale="80" zoomScaleNormal="80" workbookViewId="0">
      <selection activeCell="X13" sqref="X13"/>
    </sheetView>
  </sheetViews>
  <sheetFormatPr defaultColWidth="8.75" defaultRowHeight="15.75"/>
  <cols>
    <col min="1" max="15" width="8.5" style="132" customWidth="1"/>
    <col min="16" max="16384" width="8.75" style="132"/>
  </cols>
  <sheetData>
    <row r="1" spans="17:20">
      <c r="Q1" s="131"/>
    </row>
    <row r="2" spans="17:20">
      <c r="Q2" s="131"/>
    </row>
    <row r="3" spans="17:20" ht="15.6" customHeight="1">
      <c r="Q3" s="434" t="s">
        <v>448</v>
      </c>
      <c r="R3" s="434"/>
      <c r="S3" s="434"/>
      <c r="T3" s="434"/>
    </row>
    <row r="4" spans="17:20">
      <c r="Q4" s="434"/>
      <c r="R4" s="434"/>
      <c r="S4" s="434"/>
      <c r="T4" s="434"/>
    </row>
    <row r="5" spans="17:20">
      <c r="Q5" s="434"/>
      <c r="R5" s="434"/>
      <c r="S5" s="434"/>
      <c r="T5" s="434"/>
    </row>
    <row r="6" spans="17:20">
      <c r="Q6" s="434"/>
      <c r="R6" s="434"/>
      <c r="S6" s="434"/>
      <c r="T6" s="434"/>
    </row>
    <row r="7" spans="17:20">
      <c r="Q7" s="434"/>
      <c r="R7" s="434"/>
      <c r="S7" s="434"/>
      <c r="T7" s="434"/>
    </row>
    <row r="8" spans="17:20">
      <c r="Q8" s="434"/>
      <c r="R8" s="434"/>
      <c r="S8" s="434"/>
      <c r="T8" s="434"/>
    </row>
    <row r="9" spans="17:20">
      <c r="Q9" s="434"/>
      <c r="R9" s="434"/>
      <c r="S9" s="434"/>
      <c r="T9" s="434"/>
    </row>
    <row r="10" spans="17:20">
      <c r="Q10" s="434"/>
      <c r="R10" s="434"/>
      <c r="S10" s="434"/>
      <c r="T10" s="434"/>
    </row>
    <row r="11" spans="17:20">
      <c r="Q11" s="434"/>
      <c r="R11" s="434"/>
      <c r="S11" s="434"/>
      <c r="T11" s="434"/>
    </row>
    <row r="12" spans="17:20">
      <c r="Q12" s="434"/>
      <c r="R12" s="434"/>
      <c r="S12" s="434"/>
      <c r="T12" s="434"/>
    </row>
    <row r="13" spans="17:20">
      <c r="Q13" s="434"/>
      <c r="R13" s="434"/>
      <c r="S13" s="434"/>
      <c r="T13" s="434"/>
    </row>
    <row r="14" spans="17:20">
      <c r="Q14" s="434"/>
      <c r="R14" s="434"/>
      <c r="S14" s="434"/>
      <c r="T14" s="434"/>
    </row>
    <row r="15" spans="17:20">
      <c r="Q15" s="434"/>
      <c r="R15" s="434"/>
      <c r="S15" s="434"/>
      <c r="T15" s="434"/>
    </row>
    <row r="16" spans="17:20">
      <c r="Q16" s="434"/>
      <c r="R16" s="434"/>
      <c r="S16" s="434"/>
      <c r="T16" s="434"/>
    </row>
    <row r="17" spans="1:20">
      <c r="Q17" s="434"/>
      <c r="R17" s="434"/>
      <c r="S17" s="434"/>
      <c r="T17" s="434"/>
    </row>
    <row r="18" spans="1:20">
      <c r="Q18" s="434"/>
      <c r="R18" s="434"/>
      <c r="S18" s="434"/>
      <c r="T18" s="434"/>
    </row>
    <row r="19" spans="1:20">
      <c r="Q19" s="434"/>
      <c r="R19" s="434"/>
      <c r="S19" s="434"/>
      <c r="T19" s="434"/>
    </row>
    <row r="20" spans="1:20">
      <c r="Q20" s="434"/>
      <c r="R20" s="434"/>
      <c r="S20" s="434"/>
      <c r="T20" s="434"/>
    </row>
    <row r="21" spans="1:20">
      <c r="Q21" s="434"/>
      <c r="R21" s="434"/>
      <c r="S21" s="434"/>
      <c r="T21" s="434"/>
    </row>
    <row r="22" spans="1:20">
      <c r="Q22" s="434"/>
      <c r="R22" s="434"/>
      <c r="S22" s="434"/>
      <c r="T22" s="434"/>
    </row>
    <row r="23" spans="1:20">
      <c r="Q23" s="434"/>
      <c r="R23" s="434"/>
      <c r="S23" s="434"/>
      <c r="T23" s="434"/>
    </row>
    <row r="26" spans="1:20">
      <c r="A26" s="132" t="s">
        <v>124</v>
      </c>
    </row>
    <row r="27" spans="1:20">
      <c r="A27" s="132" t="s">
        <v>251</v>
      </c>
    </row>
    <row r="29" spans="1:20" hidden="1"/>
    <row r="30" spans="1:20" ht="15.6" hidden="1" customHeight="1">
      <c r="B30" s="133" t="s">
        <v>49</v>
      </c>
      <c r="C30" s="133">
        <v>2010</v>
      </c>
      <c r="D30" s="133">
        <v>2011</v>
      </c>
      <c r="E30" s="133">
        <v>2012</v>
      </c>
      <c r="F30" s="133">
        <v>2013</v>
      </c>
      <c r="G30" s="133">
        <v>2014</v>
      </c>
      <c r="H30" s="133">
        <v>2015</v>
      </c>
      <c r="I30" s="132">
        <v>2016</v>
      </c>
      <c r="K30" s="132" t="s">
        <v>252</v>
      </c>
    </row>
    <row r="31" spans="1:20" ht="15.6" hidden="1" customHeight="1">
      <c r="B31" s="134" t="s">
        <v>52</v>
      </c>
      <c r="C31" s="126">
        <v>0.43058908000000001</v>
      </c>
      <c r="D31" s="126">
        <v>0.46551839</v>
      </c>
      <c r="E31" s="126">
        <v>0.48732050999999998</v>
      </c>
      <c r="F31" s="126">
        <v>0.52264241</v>
      </c>
      <c r="G31" s="126">
        <v>0.55640736000000002</v>
      </c>
      <c r="H31" s="126">
        <v>0.59110624999999994</v>
      </c>
      <c r="I31" s="126">
        <v>0.61666432000000004</v>
      </c>
      <c r="K31" s="126">
        <f t="shared" ref="K31:K36" si="0">(I31-C31)/C31</f>
        <v>0.43214110306745362</v>
      </c>
    </row>
    <row r="32" spans="1:20" ht="15.6" hidden="1" customHeight="1">
      <c r="B32" s="134" t="s">
        <v>51</v>
      </c>
      <c r="C32" s="126">
        <v>0.23904451000000002</v>
      </c>
      <c r="D32" s="126">
        <v>0.31401292999999997</v>
      </c>
      <c r="E32" s="126">
        <v>0.35340330999999997</v>
      </c>
      <c r="F32" s="126">
        <v>0.45977770999999995</v>
      </c>
      <c r="G32" s="126">
        <v>0.55036116999999996</v>
      </c>
      <c r="H32" s="126">
        <v>0.56069270000000004</v>
      </c>
      <c r="I32" s="126">
        <v>0.61601367000000007</v>
      </c>
      <c r="K32" s="126">
        <f t="shared" si="0"/>
        <v>1.5769831317188585</v>
      </c>
    </row>
    <row r="33" spans="1:17" ht="15.6" hidden="1" customHeight="1">
      <c r="B33" s="134" t="s">
        <v>54</v>
      </c>
      <c r="C33" s="126">
        <v>0.43546677</v>
      </c>
      <c r="D33" s="126">
        <v>0.44362084000000002</v>
      </c>
      <c r="E33" s="126">
        <v>0.49280554000000004</v>
      </c>
      <c r="F33" s="126">
        <v>0.50850317</v>
      </c>
      <c r="G33" s="126">
        <v>0.54175112000000003</v>
      </c>
      <c r="H33" s="126">
        <v>0.55812107</v>
      </c>
      <c r="I33" s="126">
        <v>0.53153521999999997</v>
      </c>
      <c r="K33" s="126">
        <f t="shared" si="0"/>
        <v>0.22061028904685417</v>
      </c>
    </row>
    <row r="34" spans="1:17" ht="15.6" hidden="1" customHeight="1">
      <c r="B34" s="134" t="s">
        <v>50</v>
      </c>
      <c r="C34" s="126">
        <v>0.19107534000000001</v>
      </c>
      <c r="D34" s="126">
        <v>0.23941500000000002</v>
      </c>
      <c r="E34" s="126">
        <v>0.29384415000000003</v>
      </c>
      <c r="F34" s="126">
        <v>0.34336538</v>
      </c>
      <c r="G34" s="126">
        <v>0.40084527000000003</v>
      </c>
      <c r="H34" s="126">
        <v>0.45631464999999999</v>
      </c>
      <c r="I34" s="126">
        <v>0.50550702999999997</v>
      </c>
      <c r="K34" s="126">
        <f t="shared" si="0"/>
        <v>1.6455901112095361</v>
      </c>
      <c r="M34" s="57">
        <f>I34/C34</f>
        <v>2.6455901112095361</v>
      </c>
    </row>
    <row r="35" spans="1:17" ht="15.6" hidden="1" customHeight="1">
      <c r="B35" s="134" t="s">
        <v>53</v>
      </c>
      <c r="C35" s="126">
        <v>0.17505811000000002</v>
      </c>
      <c r="D35" s="126">
        <v>0.21366235</v>
      </c>
      <c r="E35" s="126">
        <v>0.25075033999999996</v>
      </c>
      <c r="F35" s="126">
        <v>0.30192817999999999</v>
      </c>
      <c r="G35" s="126">
        <v>0.32686796000000001</v>
      </c>
      <c r="H35" s="126">
        <v>0.29158359</v>
      </c>
      <c r="I35" s="126">
        <v>0.32845215999999999</v>
      </c>
      <c r="J35" s="135"/>
      <c r="K35" s="126">
        <f t="shared" si="0"/>
        <v>0.87624646467393008</v>
      </c>
      <c r="L35" s="135"/>
      <c r="M35" s="135"/>
      <c r="N35" s="135"/>
      <c r="O35" s="135"/>
      <c r="P35" s="135"/>
      <c r="Q35" s="135"/>
    </row>
    <row r="36" spans="1:17" ht="15.6" hidden="1" customHeight="1">
      <c r="B36" s="134" t="s">
        <v>236</v>
      </c>
      <c r="C36" s="126">
        <v>6.6999080000000003E-2</v>
      </c>
      <c r="D36" s="126">
        <v>9.9157170000000003E-2</v>
      </c>
      <c r="E36" s="126">
        <v>0.10940862</v>
      </c>
      <c r="F36" s="126">
        <v>0.13472141000000001</v>
      </c>
      <c r="G36" s="126">
        <v>0.15661585</v>
      </c>
      <c r="H36" s="126">
        <v>0.17472163999999998</v>
      </c>
      <c r="I36" s="126">
        <v>0.21430582999999997</v>
      </c>
      <c r="K36" s="126">
        <f t="shared" si="0"/>
        <v>2.1986383992138396</v>
      </c>
    </row>
    <row r="37" spans="1:17" ht="15.6" hidden="1" customHeight="1"/>
    <row r="38" spans="1:17" hidden="1"/>
    <row r="39" spans="1:17" hidden="1">
      <c r="A39" s="136" t="s">
        <v>253</v>
      </c>
      <c r="B39" s="136" t="s">
        <v>254</v>
      </c>
      <c r="C39" s="136">
        <v>2010</v>
      </c>
      <c r="D39" s="136">
        <v>2011</v>
      </c>
      <c r="E39" s="136">
        <v>2012</v>
      </c>
      <c r="F39" s="136">
        <v>2013</v>
      </c>
      <c r="G39" s="136">
        <v>2014</v>
      </c>
      <c r="H39" s="136">
        <v>2015</v>
      </c>
      <c r="I39" s="136">
        <v>2016</v>
      </c>
    </row>
    <row r="40" spans="1:17" hidden="1">
      <c r="A40" s="136" t="s">
        <v>151</v>
      </c>
      <c r="B40" s="136" t="s">
        <v>240</v>
      </c>
      <c r="C40" s="137">
        <v>19698.252420000001</v>
      </c>
      <c r="D40" s="137">
        <v>21829.840250000001</v>
      </c>
      <c r="E40" s="137">
        <v>23130.614150000001</v>
      </c>
      <c r="F40" s="137">
        <v>24953.410670000001</v>
      </c>
      <c r="G40" s="137">
        <v>26696.802319999999</v>
      </c>
      <c r="H40" s="137">
        <v>28509.88365</v>
      </c>
      <c r="I40" s="137">
        <v>29636.74483</v>
      </c>
    </row>
    <row r="41" spans="1:17" hidden="1">
      <c r="A41" s="136"/>
      <c r="B41" s="138" t="s">
        <v>176</v>
      </c>
      <c r="C41" s="137">
        <v>331547</v>
      </c>
      <c r="D41" s="137">
        <v>406169</v>
      </c>
      <c r="E41" s="137">
        <v>484813</v>
      </c>
      <c r="F41" s="137">
        <v>546644.99997</v>
      </c>
      <c r="G41" s="137">
        <v>608808.00000999996</v>
      </c>
      <c r="H41" s="137">
        <v>657949.99997</v>
      </c>
      <c r="I41" s="137">
        <v>687802.99996000004</v>
      </c>
      <c r="J41" s="126"/>
      <c r="K41" s="126"/>
      <c r="L41" s="126"/>
    </row>
    <row r="42" spans="1:17" hidden="1">
      <c r="A42" s="136"/>
      <c r="B42" s="136" t="s">
        <v>241</v>
      </c>
      <c r="C42" s="137">
        <v>19004</v>
      </c>
      <c r="D42" s="137">
        <v>18955.5</v>
      </c>
      <c r="E42" s="137">
        <v>20354</v>
      </c>
      <c r="F42" s="137">
        <v>20220</v>
      </c>
      <c r="G42" s="137">
        <v>20668.28571</v>
      </c>
      <c r="H42" s="137">
        <v>20296</v>
      </c>
      <c r="I42" s="137">
        <v>18302.294089999999</v>
      </c>
    </row>
    <row r="43" spans="1:17" hidden="1">
      <c r="A43" s="136"/>
      <c r="B43" s="136" t="s">
        <v>242</v>
      </c>
      <c r="C43" s="137">
        <v>510.41082999999998</v>
      </c>
      <c r="D43" s="137">
        <v>719.38562999999999</v>
      </c>
      <c r="E43" s="137">
        <v>868.20500000000004</v>
      </c>
      <c r="F43" s="137">
        <v>1197.46282</v>
      </c>
      <c r="G43" s="137">
        <v>1522.3508899999999</v>
      </c>
      <c r="H43" s="137">
        <v>1628.68616</v>
      </c>
      <c r="I43" s="137">
        <v>1852.5825500000001</v>
      </c>
    </row>
    <row r="44" spans="1:17" hidden="1">
      <c r="A44" s="136"/>
      <c r="B44" s="136" t="s">
        <v>243</v>
      </c>
      <c r="C44" s="137">
        <v>24622</v>
      </c>
      <c r="D44" s="137">
        <v>30467</v>
      </c>
      <c r="E44" s="137">
        <v>36036</v>
      </c>
      <c r="F44" s="137">
        <v>43970.641190000002</v>
      </c>
      <c r="G44" s="137">
        <v>47529</v>
      </c>
      <c r="H44" s="137">
        <v>41905</v>
      </c>
      <c r="I44" s="137">
        <v>45841</v>
      </c>
    </row>
    <row r="45" spans="1:17" hidden="1">
      <c r="A45" s="136"/>
      <c r="B45" s="136" t="s">
        <v>426</v>
      </c>
      <c r="C45" s="137">
        <v>40809.298909999998</v>
      </c>
      <c r="D45" s="137">
        <v>59967.161319999999</v>
      </c>
      <c r="E45" s="137">
        <v>65333.55689</v>
      </c>
      <c r="F45" s="137">
        <v>78848.283939999994</v>
      </c>
      <c r="G45" s="137">
        <v>89434.752619999999</v>
      </c>
      <c r="H45" s="137">
        <v>97290.736810000002</v>
      </c>
      <c r="I45" s="137">
        <v>115784.38489</v>
      </c>
    </row>
    <row r="46" spans="1:17" hidden="1">
      <c r="A46" s="136" t="s">
        <v>155</v>
      </c>
      <c r="B46" s="136" t="s">
        <v>240</v>
      </c>
      <c r="C46" s="137">
        <v>43.058908000000002</v>
      </c>
      <c r="D46" s="137">
        <v>46.551839000000001</v>
      </c>
      <c r="E46" s="137">
        <v>48.732050999999998</v>
      </c>
      <c r="F46" s="137">
        <v>52.264240999999998</v>
      </c>
      <c r="G46" s="137">
        <v>55.640735999999997</v>
      </c>
      <c r="H46" s="137">
        <v>59.110624999999999</v>
      </c>
      <c r="I46" s="137">
        <v>61.666432</v>
      </c>
    </row>
    <row r="47" spans="1:17" hidden="1">
      <c r="A47" s="136"/>
      <c r="B47" s="136" t="s">
        <v>176</v>
      </c>
      <c r="C47" s="137">
        <v>19.107534000000001</v>
      </c>
      <c r="D47" s="137">
        <v>23.941500000000001</v>
      </c>
      <c r="E47" s="137">
        <v>29.384415000000001</v>
      </c>
      <c r="F47" s="137">
        <v>34.336537999999997</v>
      </c>
      <c r="G47" s="137">
        <v>40.084527000000001</v>
      </c>
      <c r="H47" s="137">
        <v>45.631464999999999</v>
      </c>
      <c r="I47" s="137">
        <v>50.550702999999999</v>
      </c>
    </row>
    <row r="48" spans="1:17" hidden="1">
      <c r="A48" s="136"/>
      <c r="B48" s="136" t="s">
        <v>241</v>
      </c>
      <c r="C48" s="137">
        <v>43.546677000000003</v>
      </c>
      <c r="D48" s="137">
        <v>44.362084000000003</v>
      </c>
      <c r="E48" s="137">
        <v>49.280554000000002</v>
      </c>
      <c r="F48" s="137">
        <v>50.850316999999997</v>
      </c>
      <c r="G48" s="137">
        <v>54.175111999999999</v>
      </c>
      <c r="H48" s="137">
        <v>55.812106999999997</v>
      </c>
      <c r="I48" s="137">
        <v>53.153522000000002</v>
      </c>
    </row>
    <row r="49" spans="1:9" hidden="1">
      <c r="A49" s="136"/>
      <c r="B49" s="136" t="s">
        <v>242</v>
      </c>
      <c r="C49" s="137">
        <v>23.904451000000002</v>
      </c>
      <c r="D49" s="137">
        <v>31.401292999999999</v>
      </c>
      <c r="E49" s="137">
        <v>35.340330999999999</v>
      </c>
      <c r="F49" s="137">
        <v>45.977770999999997</v>
      </c>
      <c r="G49" s="137">
        <v>55.036116999999997</v>
      </c>
      <c r="H49" s="137">
        <v>56.069270000000003</v>
      </c>
      <c r="I49" s="137">
        <v>61.601367000000003</v>
      </c>
    </row>
    <row r="50" spans="1:9" hidden="1">
      <c r="A50" s="136"/>
      <c r="B50" s="136" t="s">
        <v>243</v>
      </c>
      <c r="C50" s="137">
        <v>17.505811000000001</v>
      </c>
      <c r="D50" s="137">
        <v>21.366235</v>
      </c>
      <c r="E50" s="137">
        <v>25.075033999999999</v>
      </c>
      <c r="F50" s="137">
        <v>30.192817999999999</v>
      </c>
      <c r="G50" s="137">
        <v>32.686796000000001</v>
      </c>
      <c r="H50" s="137">
        <v>29.158359000000001</v>
      </c>
      <c r="I50" s="137">
        <v>32.845216000000001</v>
      </c>
    </row>
    <row r="51" spans="1:9" hidden="1">
      <c r="A51" s="136"/>
      <c r="B51" s="136" t="s">
        <v>426</v>
      </c>
      <c r="C51" s="137">
        <v>6.6999079999999998</v>
      </c>
      <c r="D51" s="137">
        <v>9.9157170000000008</v>
      </c>
      <c r="E51" s="137">
        <v>10.940861999999999</v>
      </c>
      <c r="F51" s="137">
        <v>13.472141000000001</v>
      </c>
      <c r="G51" s="137">
        <v>15.661585000000001</v>
      </c>
      <c r="H51" s="137">
        <v>17.472163999999999</v>
      </c>
      <c r="I51" s="137">
        <v>21.430582999999999</v>
      </c>
    </row>
    <row r="52" spans="1:9" hidden="1"/>
  </sheetData>
  <sheetProtection algorithmName="SHA-512" hashValue="0EC6YSqWW77PIJ+MLGScFiLlwOnOW6tckMr9uGeEW+GxdUxoxw3lHifyb2kGks9WujG5kQdyzuRi2DAnhtZN0g==" saltValue="Wz+iiQNROE8cExwTeeQxPA==" spinCount="100000" sheet="1"/>
  <mergeCells count="1">
    <mergeCell ref="Q3:T2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39"/>
  <sheetViews>
    <sheetView showGridLines="0" zoomScale="80" zoomScaleNormal="80" workbookViewId="0">
      <selection activeCell="V27" sqref="V27"/>
    </sheetView>
  </sheetViews>
  <sheetFormatPr defaultColWidth="8.75" defaultRowHeight="15.75"/>
  <cols>
    <col min="1" max="1" width="29.75" style="125" customWidth="1"/>
    <col min="2" max="6" width="6.25" style="125" customWidth="1"/>
    <col min="7" max="7" width="7.25" style="125" customWidth="1"/>
    <col min="8" max="11" width="6.25" style="125" customWidth="1"/>
    <col min="12" max="13" width="8.75" style="125"/>
    <col min="14" max="15" width="20" style="125" bestFit="1" customWidth="1"/>
    <col min="16" max="16" width="6.5" style="125" customWidth="1"/>
    <col min="17" max="16384" width="8.75" style="125"/>
  </cols>
  <sheetData>
    <row r="1" spans="1:20">
      <c r="A1" s="125">
        <v>19</v>
      </c>
    </row>
    <row r="2" spans="1:20" ht="15.6" customHeight="1">
      <c r="Q2" s="434" t="s">
        <v>305</v>
      </c>
      <c r="R2" s="434"/>
      <c r="S2" s="434"/>
      <c r="T2" s="434"/>
    </row>
    <row r="3" spans="1:20" ht="15.6" customHeight="1">
      <c r="Q3" s="434"/>
      <c r="R3" s="434"/>
      <c r="S3" s="434"/>
      <c r="T3" s="434"/>
    </row>
    <row r="4" spans="1:20" ht="15.6" customHeight="1">
      <c r="Q4" s="434"/>
      <c r="R4" s="434"/>
      <c r="S4" s="434"/>
      <c r="T4" s="434"/>
    </row>
    <row r="5" spans="1:20" ht="15.6" customHeight="1">
      <c r="Q5" s="434"/>
      <c r="R5" s="434"/>
      <c r="S5" s="434"/>
      <c r="T5" s="434"/>
    </row>
    <row r="6" spans="1:20" ht="15.6" customHeight="1">
      <c r="Q6" s="434"/>
      <c r="R6" s="434"/>
      <c r="S6" s="434"/>
      <c r="T6" s="434"/>
    </row>
    <row r="7" spans="1:20" ht="15.6" customHeight="1">
      <c r="Q7" s="434"/>
      <c r="R7" s="434"/>
      <c r="S7" s="434"/>
      <c r="T7" s="434"/>
    </row>
    <row r="8" spans="1:20" ht="15.6" customHeight="1">
      <c r="Q8" s="434"/>
      <c r="R8" s="434"/>
      <c r="S8" s="434"/>
      <c r="T8" s="434"/>
    </row>
    <row r="9" spans="1:20" ht="15.6" customHeight="1">
      <c r="Q9" s="434"/>
      <c r="R9" s="434"/>
      <c r="S9" s="434"/>
      <c r="T9" s="434"/>
    </row>
    <row r="10" spans="1:20" ht="15.6" customHeight="1">
      <c r="Q10" s="434"/>
      <c r="R10" s="434"/>
      <c r="S10" s="434"/>
      <c r="T10" s="434"/>
    </row>
    <row r="11" spans="1:20" ht="15.6" customHeight="1">
      <c r="Q11" s="434"/>
      <c r="R11" s="434"/>
      <c r="S11" s="434"/>
      <c r="T11" s="434"/>
    </row>
    <row r="12" spans="1:20" ht="15.6" customHeight="1">
      <c r="Q12" s="434"/>
      <c r="R12" s="434"/>
      <c r="S12" s="434"/>
      <c r="T12" s="434"/>
    </row>
    <row r="13" spans="1:20" ht="15.6" customHeight="1">
      <c r="Q13" s="434"/>
      <c r="R13" s="434"/>
      <c r="S13" s="434"/>
      <c r="T13" s="434"/>
    </row>
    <row r="14" spans="1:20" ht="15.6" customHeight="1">
      <c r="Q14" s="434"/>
      <c r="R14" s="434"/>
      <c r="S14" s="434"/>
      <c r="T14" s="434"/>
    </row>
    <row r="15" spans="1:20" ht="15.6" customHeight="1">
      <c r="Q15" s="434"/>
      <c r="R15" s="434"/>
      <c r="S15" s="434"/>
      <c r="T15" s="434"/>
    </row>
    <row r="16" spans="1:20">
      <c r="Q16" s="434"/>
      <c r="R16" s="434"/>
      <c r="S16" s="434"/>
      <c r="T16" s="434"/>
    </row>
    <row r="17" spans="1:20">
      <c r="Q17" s="129"/>
      <c r="R17" s="129"/>
      <c r="S17" s="129"/>
      <c r="T17" s="129"/>
    </row>
    <row r="18" spans="1:20">
      <c r="Q18" s="129"/>
      <c r="R18" s="129"/>
      <c r="S18" s="129"/>
      <c r="T18" s="129"/>
    </row>
    <row r="19" spans="1:20">
      <c r="Q19" s="129"/>
      <c r="R19" s="129"/>
      <c r="S19" s="129"/>
      <c r="T19" s="129"/>
    </row>
    <row r="20" spans="1:20">
      <c r="Q20" s="129"/>
      <c r="R20" s="129"/>
      <c r="S20" s="129"/>
      <c r="T20" s="129"/>
    </row>
    <row r="21" spans="1:20">
      <c r="Q21" s="129"/>
      <c r="R21" s="129"/>
      <c r="S21" s="129"/>
      <c r="T21" s="129"/>
    </row>
    <row r="22" spans="1:20">
      <c r="Q22" s="129"/>
      <c r="R22" s="129"/>
      <c r="S22" s="129"/>
      <c r="T22" s="129"/>
    </row>
    <row r="23" spans="1:20">
      <c r="Q23" s="129"/>
      <c r="R23" s="129"/>
      <c r="S23" s="129"/>
      <c r="T23" s="129"/>
    </row>
    <row r="24" spans="1:20">
      <c r="Q24" s="129"/>
      <c r="R24" s="129"/>
      <c r="S24" s="129"/>
      <c r="T24" s="129"/>
    </row>
    <row r="25" spans="1:20">
      <c r="Q25" s="129"/>
      <c r="R25" s="129"/>
      <c r="S25" s="129"/>
      <c r="T25" s="129"/>
    </row>
    <row r="26" spans="1:20">
      <c r="A26" s="125" t="s">
        <v>134</v>
      </c>
      <c r="Q26" s="129"/>
      <c r="R26" s="129"/>
      <c r="S26" s="129"/>
      <c r="T26" s="129"/>
    </row>
    <row r="27" spans="1:20">
      <c r="Q27" s="129"/>
      <c r="R27" s="129"/>
      <c r="S27" s="129"/>
      <c r="T27" s="129"/>
    </row>
    <row r="28" spans="1:20">
      <c r="Q28" s="129"/>
      <c r="R28" s="129"/>
      <c r="S28" s="129"/>
      <c r="T28" s="129"/>
    </row>
    <row r="32" spans="1:20" hidden="1"/>
    <row r="33" spans="1:22" hidden="1">
      <c r="A33" s="127" t="s">
        <v>49</v>
      </c>
      <c r="B33" s="127">
        <v>2010</v>
      </c>
      <c r="C33" s="127">
        <v>2011</v>
      </c>
      <c r="D33" s="127">
        <v>2012</v>
      </c>
      <c r="E33" s="127">
        <v>2013</v>
      </c>
      <c r="F33" s="127">
        <v>2014</v>
      </c>
      <c r="G33" s="127">
        <v>2015</v>
      </c>
      <c r="H33" s="125">
        <v>2016</v>
      </c>
      <c r="J33" s="125" t="s">
        <v>140</v>
      </c>
      <c r="L33" s="125" t="s">
        <v>245</v>
      </c>
    </row>
    <row r="34" spans="1:22" hidden="1">
      <c r="A34" s="128" t="s">
        <v>246</v>
      </c>
      <c r="B34" s="126">
        <v>0.29754343988861293</v>
      </c>
      <c r="C34" s="126">
        <v>0.37596089449283582</v>
      </c>
      <c r="D34" s="126">
        <v>0.43356133021032811</v>
      </c>
      <c r="E34" s="126">
        <v>0.47493938263545915</v>
      </c>
      <c r="F34" s="126">
        <v>0.50298443027791573</v>
      </c>
      <c r="G34" s="126">
        <v>0.52215649860135016</v>
      </c>
      <c r="H34" s="126">
        <v>0.55132371599764984</v>
      </c>
      <c r="J34" s="130">
        <f>(H34-B34)/B34</f>
        <v>0.85291840480180303</v>
      </c>
      <c r="K34" s="130"/>
      <c r="L34" s="130">
        <f>(H34-G34)/G34</f>
        <v>5.5859148501315355E-2</v>
      </c>
    </row>
    <row r="35" spans="1:22" hidden="1">
      <c r="A35" s="128" t="s">
        <v>247</v>
      </c>
      <c r="B35" s="126">
        <v>0.15361268625099567</v>
      </c>
      <c r="C35" s="126">
        <v>0.19131073152664968</v>
      </c>
      <c r="D35" s="126">
        <v>0.24454489075551761</v>
      </c>
      <c r="E35" s="126">
        <v>0.29741333887284588</v>
      </c>
      <c r="F35" s="126">
        <v>0.36680673972957817</v>
      </c>
      <c r="G35" s="126">
        <v>0.43697716486016314</v>
      </c>
      <c r="H35" s="126">
        <v>0.49730459529717896</v>
      </c>
      <c r="J35" s="130">
        <f>(H35-B35)/B35</f>
        <v>2.2373927403665568</v>
      </c>
      <c r="K35" s="130"/>
      <c r="L35" s="130">
        <f>(H35-G35)/G35</f>
        <v>0.13805625393794016</v>
      </c>
      <c r="N35" s="280"/>
      <c r="O35" s="280"/>
    </row>
    <row r="36" spans="1:22" hidden="1">
      <c r="A36" s="128" t="s">
        <v>250</v>
      </c>
      <c r="B36" s="126">
        <v>0.20623814517361777</v>
      </c>
      <c r="C36" s="126">
        <v>0.20738880294805245</v>
      </c>
      <c r="D36" s="126">
        <v>0.23116329696075968</v>
      </c>
      <c r="E36" s="126">
        <v>0.32286807238408238</v>
      </c>
      <c r="F36" s="126">
        <v>0.39602915903128105</v>
      </c>
      <c r="G36" s="126">
        <v>0.40115537382318806</v>
      </c>
      <c r="H36" s="126">
        <v>0.43315275894490113</v>
      </c>
      <c r="J36" s="130">
        <f>(H36-B36)/B36</f>
        <v>1.1002553071850965</v>
      </c>
      <c r="K36" s="130"/>
      <c r="L36" s="130">
        <f>(H36-G36)/G36</f>
        <v>7.9763072389542861E-2</v>
      </c>
    </row>
    <row r="37" spans="1:22" hidden="1">
      <c r="A37" s="128" t="s">
        <v>248</v>
      </c>
      <c r="B37" s="126">
        <v>6.5653797135901693E-2</v>
      </c>
      <c r="C37" s="126">
        <v>9.6039319071044515E-2</v>
      </c>
      <c r="D37" s="126">
        <v>9.8132663036758327E-2</v>
      </c>
      <c r="E37" s="126">
        <v>0.11464133993860567</v>
      </c>
      <c r="F37" s="126">
        <v>0.15739923297843814</v>
      </c>
      <c r="G37" s="126">
        <v>0.19964362852050088</v>
      </c>
      <c r="H37" s="126">
        <v>0.21693498018272464</v>
      </c>
      <c r="J37" s="130">
        <f>(H37-B37)/B37</f>
        <v>2.3042259495467525</v>
      </c>
      <c r="K37" s="130"/>
      <c r="L37" s="130">
        <f>(H37-G37)/G37</f>
        <v>8.6611086917047067E-2</v>
      </c>
    </row>
    <row r="38" spans="1:22" hidden="1">
      <c r="A38" s="128" t="s">
        <v>249</v>
      </c>
      <c r="B38" s="126">
        <v>6.8027862109248091E-2</v>
      </c>
      <c r="C38" s="126">
        <v>9.9958745425917497E-2</v>
      </c>
      <c r="D38" s="126">
        <v>0.11365869112575992</v>
      </c>
      <c r="E38" s="126">
        <v>0.14185468557109557</v>
      </c>
      <c r="F38" s="126">
        <v>0.15607875909995961</v>
      </c>
      <c r="G38" s="126">
        <v>0.16651218109156399</v>
      </c>
      <c r="H38" s="126">
        <v>0.20932183144393274</v>
      </c>
      <c r="J38" s="130">
        <f>(H38-B38)/B38</f>
        <v>2.0770014660724776</v>
      </c>
      <c r="K38" s="130"/>
      <c r="L38" s="130">
        <f>(H38-G38)/G38</f>
        <v>0.25709620804755418</v>
      </c>
      <c r="N38" s="139"/>
      <c r="O38" s="139"/>
      <c r="P38" s="139"/>
      <c r="Q38" s="139"/>
      <c r="R38" s="139"/>
      <c r="S38" s="139"/>
      <c r="T38" s="139"/>
      <c r="U38" s="139"/>
      <c r="V38" s="139"/>
    </row>
    <row r="39" spans="1:22" hidden="1"/>
  </sheetData>
  <sheetProtection algorithmName="SHA-512" hashValue="UrMJTo3fsE7B/L34xPWd5VPqO+xoVBIt3eKi+NYg9QrqvvXal8IBTmruo1pD1FxPw9MMFyYpCxBH7fpjgVXtRg==" saltValue="bw7V0WeOPue2hv7DUtopwg==" spinCount="100000" sheet="1"/>
  <mergeCells count="1">
    <mergeCell ref="Q2:T16"/>
  </mergeCells>
  <pageMargins left="0.7" right="0.7" top="0.75" bottom="0.75" header="0.3" footer="0.3"/>
  <pageSetup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V81"/>
  <sheetViews>
    <sheetView showGridLines="0" zoomScale="80" zoomScaleNormal="80" workbookViewId="0">
      <selection activeCell="W14" sqref="W14"/>
    </sheetView>
  </sheetViews>
  <sheetFormatPr defaultColWidth="8.75" defaultRowHeight="15.75"/>
  <cols>
    <col min="1" max="1" width="29.75" style="21" customWidth="1"/>
    <col min="2" max="11" width="6" style="21" customWidth="1"/>
    <col min="12" max="12" width="9.25" style="21" customWidth="1"/>
    <col min="13" max="15" width="8.75" style="21"/>
    <col min="16" max="16" width="3.75" style="21" customWidth="1"/>
    <col min="17" max="16384" width="8.75" style="21"/>
  </cols>
  <sheetData>
    <row r="2" spans="17:20">
      <c r="Q2" s="440" t="s">
        <v>449</v>
      </c>
      <c r="R2" s="440"/>
      <c r="S2" s="440"/>
      <c r="T2" s="440"/>
    </row>
    <row r="3" spans="17:20">
      <c r="Q3" s="440"/>
      <c r="R3" s="440"/>
      <c r="S3" s="440"/>
      <c r="T3" s="440"/>
    </row>
    <row r="4" spans="17:20">
      <c r="Q4" s="440"/>
      <c r="R4" s="440"/>
      <c r="S4" s="440"/>
      <c r="T4" s="440"/>
    </row>
    <row r="5" spans="17:20">
      <c r="Q5" s="440"/>
      <c r="R5" s="440"/>
      <c r="S5" s="440"/>
      <c r="T5" s="440"/>
    </row>
    <row r="6" spans="17:20">
      <c r="Q6" s="440"/>
      <c r="R6" s="440"/>
      <c r="S6" s="440"/>
      <c r="T6" s="440"/>
    </row>
    <row r="7" spans="17:20">
      <c r="Q7" s="440"/>
      <c r="R7" s="440"/>
      <c r="S7" s="440"/>
      <c r="T7" s="440"/>
    </row>
    <row r="8" spans="17:20">
      <c r="Q8" s="440"/>
      <c r="R8" s="440"/>
      <c r="S8" s="440"/>
      <c r="T8" s="440"/>
    </row>
    <row r="9" spans="17:20">
      <c r="Q9" s="440"/>
      <c r="R9" s="440"/>
      <c r="S9" s="440"/>
      <c r="T9" s="440"/>
    </row>
    <row r="10" spans="17:20">
      <c r="Q10" s="440"/>
      <c r="R10" s="440"/>
      <c r="S10" s="440"/>
      <c r="T10" s="440"/>
    </row>
    <row r="11" spans="17:20">
      <c r="Q11" s="440"/>
      <c r="R11" s="440"/>
      <c r="S11" s="440"/>
      <c r="T11" s="440"/>
    </row>
    <row r="12" spans="17:20">
      <c r="Q12" s="440"/>
      <c r="R12" s="440"/>
      <c r="S12" s="440"/>
      <c r="T12" s="440"/>
    </row>
    <row r="13" spans="17:20">
      <c r="Q13" s="440"/>
      <c r="R13" s="440"/>
      <c r="S13" s="440"/>
      <c r="T13" s="440"/>
    </row>
    <row r="14" spans="17:20">
      <c r="Q14" s="440"/>
      <c r="R14" s="440"/>
      <c r="S14" s="440"/>
      <c r="T14" s="440"/>
    </row>
    <row r="15" spans="17:20">
      <c r="Q15" s="440"/>
      <c r="R15" s="440"/>
      <c r="S15" s="440"/>
      <c r="T15" s="440"/>
    </row>
    <row r="16" spans="17:20">
      <c r="Q16" s="440"/>
      <c r="R16" s="440"/>
      <c r="S16" s="440"/>
      <c r="T16" s="440"/>
    </row>
    <row r="17" spans="1:20">
      <c r="Q17" s="440"/>
      <c r="R17" s="440"/>
      <c r="S17" s="440"/>
      <c r="T17" s="440"/>
    </row>
    <row r="18" spans="1:20">
      <c r="Q18" s="440"/>
      <c r="R18" s="440"/>
      <c r="S18" s="440"/>
      <c r="T18" s="440"/>
    </row>
    <row r="19" spans="1:20">
      <c r="Q19" s="440"/>
      <c r="R19" s="440"/>
      <c r="S19" s="440"/>
      <c r="T19" s="440"/>
    </row>
    <row r="20" spans="1:20">
      <c r="Q20" s="440"/>
      <c r="R20" s="440"/>
      <c r="S20" s="440"/>
      <c r="T20" s="440"/>
    </row>
    <row r="26" spans="1:20">
      <c r="A26" s="48" t="s">
        <v>124</v>
      </c>
    </row>
    <row r="27" spans="1:20">
      <c r="A27" s="48" t="s">
        <v>420</v>
      </c>
    </row>
    <row r="28" spans="1:20">
      <c r="A28" s="48"/>
    </row>
    <row r="30" spans="1:20" hidden="1">
      <c r="A30" s="22" t="s">
        <v>49</v>
      </c>
      <c r="B30" s="74">
        <v>2006</v>
      </c>
      <c r="C30" s="74">
        <v>2007</v>
      </c>
      <c r="D30" s="74">
        <v>2008</v>
      </c>
      <c r="E30" s="74">
        <v>2009</v>
      </c>
      <c r="F30" s="22">
        <v>2010</v>
      </c>
      <c r="G30" s="22">
        <v>2011</v>
      </c>
      <c r="H30" s="22">
        <v>2012</v>
      </c>
      <c r="I30" s="22">
        <v>2013</v>
      </c>
      <c r="J30" s="22">
        <v>2014</v>
      </c>
      <c r="K30" s="22">
        <v>2015</v>
      </c>
      <c r="L30" s="22">
        <v>2016</v>
      </c>
    </row>
    <row r="31" spans="1:20" hidden="1">
      <c r="A31" s="21" t="s">
        <v>97</v>
      </c>
      <c r="B31" s="403">
        <v>2.8253439999999998E-2</v>
      </c>
      <c r="C31" s="403">
        <v>3.3621970000000001E-2</v>
      </c>
      <c r="D31" s="403">
        <v>3.6944009999999999E-2</v>
      </c>
      <c r="E31" s="403">
        <v>5.3317660000000003E-2</v>
      </c>
      <c r="F31" s="404">
        <v>6.6999080000000003E-2</v>
      </c>
      <c r="G31" s="404">
        <v>9.9157170000000003E-2</v>
      </c>
      <c r="H31" s="404">
        <v>0.10940862</v>
      </c>
      <c r="I31" s="404">
        <v>0.13472141000000001</v>
      </c>
      <c r="J31" s="404">
        <v>0.15661585</v>
      </c>
      <c r="K31" s="404">
        <v>0.17472163999999998</v>
      </c>
      <c r="L31" s="404">
        <v>0.21430582999999997</v>
      </c>
      <c r="N31" s="28"/>
    </row>
    <row r="32" spans="1:20" hidden="1">
      <c r="A32" t="s">
        <v>410</v>
      </c>
      <c r="B32" s="403">
        <v>2.7471099999999997E-3</v>
      </c>
      <c r="C32" s="403">
        <v>2.527037E-2</v>
      </c>
      <c r="D32" s="403">
        <v>0.11301686999999999</v>
      </c>
      <c r="E32" s="403">
        <v>0.15702547</v>
      </c>
      <c r="F32" s="404">
        <v>0.18457722000000001</v>
      </c>
      <c r="G32" s="404">
        <v>0.22644771999999999</v>
      </c>
      <c r="H32" s="404">
        <v>0.26344398000000002</v>
      </c>
      <c r="I32" s="404">
        <v>0.19265549000000001</v>
      </c>
      <c r="J32" s="404">
        <v>0.22973442999999999</v>
      </c>
      <c r="K32" s="404">
        <v>0.27603253999999999</v>
      </c>
      <c r="L32" s="404">
        <v>0.31921378</v>
      </c>
      <c r="N32" s="405"/>
    </row>
    <row r="33" spans="1:22" hidden="1">
      <c r="A33" t="s">
        <v>404</v>
      </c>
      <c r="B33" s="403">
        <v>2.3135340000000001E-2</v>
      </c>
      <c r="C33" s="403">
        <v>2.9857979999999999E-2</v>
      </c>
      <c r="D33" s="403">
        <v>5.0457200000000001E-2</v>
      </c>
      <c r="E33" s="403">
        <v>7.1130890000000002E-2</v>
      </c>
      <c r="F33" s="404">
        <v>7.8980830000000002E-2</v>
      </c>
      <c r="G33" s="404">
        <v>0.10803725</v>
      </c>
      <c r="H33" s="404">
        <v>0.11471951000000001</v>
      </c>
      <c r="I33" s="404">
        <v>0.13173533000000001</v>
      </c>
      <c r="J33" s="404">
        <v>0.17252064</v>
      </c>
      <c r="K33" s="404">
        <v>0.20557659</v>
      </c>
      <c r="L33" s="404">
        <v>0.24043614000000002</v>
      </c>
      <c r="N33" s="23"/>
    </row>
    <row r="34" spans="1:22" hidden="1">
      <c r="A34" t="s">
        <v>30</v>
      </c>
      <c r="B34" s="403">
        <v>3.1136089999999998E-2</v>
      </c>
      <c r="C34" s="403">
        <v>3.4024510000000001E-2</v>
      </c>
      <c r="D34" s="403">
        <v>4.0582550000000002E-2</v>
      </c>
      <c r="E34" s="403">
        <v>5.9026599999999999E-2</v>
      </c>
      <c r="F34" s="404">
        <v>7.5860150000000001E-2</v>
      </c>
      <c r="G34" s="404">
        <v>8.3983539999999995E-2</v>
      </c>
      <c r="H34" s="404">
        <v>9.4844969999999987E-2</v>
      </c>
      <c r="I34" s="404">
        <v>0.10883145000000001</v>
      </c>
      <c r="J34" s="404">
        <v>0.12062894</v>
      </c>
      <c r="K34" s="404">
        <v>0.14696986000000001</v>
      </c>
      <c r="L34" s="404">
        <v>0.18355951000000001</v>
      </c>
    </row>
    <row r="35" spans="1:22" hidden="1">
      <c r="A35" t="s">
        <v>408</v>
      </c>
      <c r="B35" s="403">
        <v>5.042514E-2</v>
      </c>
      <c r="C35" s="403">
        <v>0.10015612000000002</v>
      </c>
      <c r="D35" s="403">
        <v>0.12671424000000001</v>
      </c>
      <c r="E35" s="403">
        <v>0.16467165</v>
      </c>
      <c r="F35" s="404">
        <v>0.27750469999999999</v>
      </c>
      <c r="G35" s="404">
        <v>0.38119037</v>
      </c>
      <c r="H35" s="404">
        <v>0.51780271999999994</v>
      </c>
      <c r="I35" s="404">
        <v>0.50181326000000004</v>
      </c>
      <c r="J35" s="404">
        <v>0.55412393000000004</v>
      </c>
      <c r="K35" s="404">
        <v>0.56225153999999999</v>
      </c>
      <c r="L35" s="404">
        <v>0.65091030000000005</v>
      </c>
    </row>
    <row r="36" spans="1:22" hidden="1">
      <c r="A36" t="s">
        <v>31</v>
      </c>
      <c r="B36" s="403">
        <v>8.8012400000000001E-3</v>
      </c>
      <c r="C36" s="403">
        <v>1.908087E-2</v>
      </c>
      <c r="D36" s="403">
        <v>3.8951889999999996E-2</v>
      </c>
      <c r="E36" s="403">
        <v>4.5562310000000002E-2</v>
      </c>
      <c r="F36" s="404">
        <v>5.9777919999999998E-2</v>
      </c>
      <c r="G36" s="404">
        <v>5.3867149999999996E-2</v>
      </c>
      <c r="H36" s="404">
        <v>6.6603419999999997E-2</v>
      </c>
      <c r="I36" s="404">
        <v>7.902584E-2</v>
      </c>
      <c r="J36" s="404">
        <v>0.14351425000000001</v>
      </c>
      <c r="K36" s="404">
        <v>0.23744942999999999</v>
      </c>
      <c r="L36" s="404">
        <v>0.17590006</v>
      </c>
      <c r="M36" s="47"/>
      <c r="N36" s="47"/>
      <c r="O36" s="47"/>
      <c r="P36" s="47"/>
      <c r="Q36" s="47"/>
      <c r="R36" s="47"/>
      <c r="S36" s="47"/>
      <c r="T36" s="47"/>
      <c r="U36" s="47"/>
      <c r="V36" s="47"/>
    </row>
    <row r="37" spans="1:22" hidden="1">
      <c r="A37" t="s">
        <v>32</v>
      </c>
      <c r="B37" s="403">
        <v>5.0242959999999996E-2</v>
      </c>
      <c r="C37" s="403">
        <v>5.37157E-3</v>
      </c>
      <c r="D37" s="403">
        <v>3.7836969999999998E-2</v>
      </c>
      <c r="E37" s="403">
        <v>6.0478569999999995E-2</v>
      </c>
      <c r="F37" s="404">
        <v>8.4364629999999996E-2</v>
      </c>
      <c r="G37" s="404">
        <v>0.11831551</v>
      </c>
      <c r="H37" s="404">
        <v>0.11750429000000001</v>
      </c>
      <c r="I37" s="404">
        <v>0.20554748</v>
      </c>
      <c r="J37" s="404">
        <v>0.25492581999999997</v>
      </c>
      <c r="K37" s="404">
        <v>0.32982782999999999</v>
      </c>
      <c r="L37" s="404">
        <v>0.13722254</v>
      </c>
    </row>
    <row r="38" spans="1:22" hidden="1">
      <c r="A38" t="s">
        <v>400</v>
      </c>
      <c r="B38" s="403">
        <v>6.7306439999999995E-2</v>
      </c>
      <c r="C38" s="403">
        <v>7.8691880000000006E-2</v>
      </c>
      <c r="D38" s="403">
        <v>8.4889130000000007E-2</v>
      </c>
      <c r="E38" s="403">
        <v>0.11111171</v>
      </c>
      <c r="F38" s="404">
        <v>0.16865296000000002</v>
      </c>
      <c r="G38" s="404">
        <v>0.18439294000000001</v>
      </c>
      <c r="H38" s="404">
        <v>0.20101906</v>
      </c>
      <c r="I38" s="404">
        <v>0.20423027000000002</v>
      </c>
      <c r="J38" s="404">
        <v>0.24998038</v>
      </c>
      <c r="K38" s="404">
        <v>0.24474512000000001</v>
      </c>
      <c r="L38" s="404">
        <v>0.24752904999999997</v>
      </c>
      <c r="M38" s="47"/>
      <c r="N38" s="47"/>
      <c r="O38" s="47"/>
      <c r="P38" s="47"/>
      <c r="Q38" s="47"/>
      <c r="R38" s="47"/>
      <c r="S38" s="47"/>
      <c r="T38" s="47"/>
      <c r="U38" s="47"/>
      <c r="V38" s="47"/>
    </row>
    <row r="39" spans="1:22" hidden="1">
      <c r="A39" t="s">
        <v>181</v>
      </c>
      <c r="B39" s="403">
        <v>1.00613E-2</v>
      </c>
      <c r="C39" s="403">
        <v>2.016358E-2</v>
      </c>
      <c r="D39" s="403">
        <v>2.876662E-2</v>
      </c>
      <c r="E39" s="403">
        <v>5.6852419999999994E-2</v>
      </c>
      <c r="F39" s="404">
        <v>0.10675974000000001</v>
      </c>
      <c r="G39" s="404">
        <v>0.11700865000000001</v>
      </c>
      <c r="H39" s="404">
        <v>0.1336735</v>
      </c>
      <c r="I39" s="404">
        <v>0.13945892000000001</v>
      </c>
      <c r="J39" s="404">
        <v>0.17624002</v>
      </c>
      <c r="K39" s="404">
        <v>0.20435128999999999</v>
      </c>
      <c r="L39" s="404">
        <v>0.25473665000000001</v>
      </c>
    </row>
    <row r="40" spans="1:22" hidden="1">
      <c r="A40" t="s">
        <v>33</v>
      </c>
      <c r="B40" s="403">
        <v>1.7034540000000001E-2</v>
      </c>
      <c r="C40" s="403">
        <v>2.0128430000000003E-2</v>
      </c>
      <c r="D40" s="403">
        <v>2.1768429999999998E-2</v>
      </c>
      <c r="E40" s="403">
        <v>3.0849229999999998E-2</v>
      </c>
      <c r="F40" s="404">
        <v>3.8492789999999999E-2</v>
      </c>
      <c r="G40" s="404">
        <v>0.10722949</v>
      </c>
      <c r="H40" s="404">
        <v>8.8582170000000002E-2</v>
      </c>
      <c r="I40" s="404">
        <v>8.9833570000000001E-2</v>
      </c>
      <c r="J40" s="404">
        <v>0.15985072</v>
      </c>
      <c r="K40" s="404">
        <v>0.20339644000000001</v>
      </c>
      <c r="L40" s="404">
        <v>0.29740611</v>
      </c>
    </row>
    <row r="41" spans="1:22" hidden="1">
      <c r="A41" t="s">
        <v>407</v>
      </c>
      <c r="B41" s="403">
        <v>0</v>
      </c>
      <c r="C41" s="403">
        <v>9.6313999999999992E-4</v>
      </c>
      <c r="D41" s="403">
        <v>4.2939800000000002E-3</v>
      </c>
      <c r="E41" s="403">
        <v>1.2246999999999999E-2</v>
      </c>
      <c r="F41" s="404">
        <v>1.8071710000000001E-2</v>
      </c>
      <c r="G41" s="404">
        <v>3.6205340000000003E-2</v>
      </c>
      <c r="H41" s="404">
        <v>6.785476E-2</v>
      </c>
      <c r="I41" s="404">
        <v>8.034005000000001E-2</v>
      </c>
      <c r="J41" s="404">
        <v>8.2984299999999997E-2</v>
      </c>
      <c r="K41" s="404">
        <v>9.8498079999999988E-2</v>
      </c>
      <c r="L41" s="404">
        <v>0.15540098999999999</v>
      </c>
    </row>
    <row r="42" spans="1:22" hidden="1">
      <c r="A42" t="s">
        <v>35</v>
      </c>
      <c r="B42" s="403">
        <v>1.1951170000000001E-2</v>
      </c>
      <c r="C42" s="403">
        <v>1.7496029999999999E-2</v>
      </c>
      <c r="D42" s="403">
        <v>5.0612120000000003E-2</v>
      </c>
      <c r="E42" s="403">
        <v>6.3025300000000006E-2</v>
      </c>
      <c r="F42" s="404">
        <v>8.3922089999999991E-2</v>
      </c>
      <c r="G42" s="404">
        <v>9.3563670000000002E-2</v>
      </c>
      <c r="H42" s="404">
        <v>0.11304858</v>
      </c>
      <c r="I42" s="404">
        <v>0.17276889000000001</v>
      </c>
      <c r="J42" s="404">
        <v>0.26570478999999997</v>
      </c>
      <c r="K42" s="404">
        <v>0.34969889000000004</v>
      </c>
      <c r="L42" s="404">
        <v>0.38505474000000001</v>
      </c>
    </row>
    <row r="43" spans="1:22" hidden="1">
      <c r="A43" t="s">
        <v>402</v>
      </c>
      <c r="B43" s="403">
        <v>0</v>
      </c>
      <c r="C43" s="403">
        <v>2.216599E-2</v>
      </c>
      <c r="D43" s="403">
        <v>9.3702769999999991E-2</v>
      </c>
      <c r="E43" s="403">
        <v>0.10332021</v>
      </c>
      <c r="F43" s="404">
        <v>0.11076548000000001</v>
      </c>
      <c r="G43" s="404">
        <v>0.15293969000000002</v>
      </c>
      <c r="H43" s="404">
        <v>0.17634638</v>
      </c>
      <c r="I43" s="404">
        <v>0.18050118999999998</v>
      </c>
      <c r="J43" s="404">
        <v>0.23132615000000001</v>
      </c>
      <c r="K43" s="404">
        <v>0.26616049000000003</v>
      </c>
      <c r="L43" s="404">
        <v>0.33374830999999999</v>
      </c>
    </row>
    <row r="44" spans="1:22" hidden="1">
      <c r="A44" t="s">
        <v>36</v>
      </c>
      <c r="B44" s="403">
        <v>6.4973000000000001E-3</v>
      </c>
      <c r="C44" s="403">
        <v>1.353175E-2</v>
      </c>
      <c r="D44" s="403">
        <v>2.377835E-2</v>
      </c>
      <c r="E44" s="403">
        <v>4.0633259999999997E-2</v>
      </c>
      <c r="F44" s="404">
        <v>6.0461819999999999E-2</v>
      </c>
      <c r="G44" s="404">
        <v>7.7263869999999998E-2</v>
      </c>
      <c r="H44" s="404">
        <v>9.4837000000000005E-2</v>
      </c>
      <c r="I44" s="404">
        <v>0.10880917999999999</v>
      </c>
      <c r="J44" s="404">
        <v>0.13207307000000001</v>
      </c>
      <c r="K44" s="404">
        <v>0.10879232</v>
      </c>
      <c r="L44" s="404">
        <v>0.15461449999999999</v>
      </c>
    </row>
    <row r="45" spans="1:22" hidden="1">
      <c r="A45" t="s">
        <v>401</v>
      </c>
      <c r="B45" s="403">
        <v>2.647795E-2</v>
      </c>
      <c r="C45" s="403">
        <v>3.0137109999999998E-2</v>
      </c>
      <c r="D45" s="403">
        <v>4.9525189999999997E-2</v>
      </c>
      <c r="E45" s="403">
        <v>6.4515570000000008E-2</v>
      </c>
      <c r="F45" s="404">
        <v>8.1295190000000003E-2</v>
      </c>
      <c r="G45" s="404">
        <v>8.0878789999999992E-2</v>
      </c>
      <c r="H45" s="404">
        <v>0.10469146999999999</v>
      </c>
      <c r="I45" s="404">
        <v>0.1769124</v>
      </c>
      <c r="J45" s="404">
        <v>0.15130752</v>
      </c>
      <c r="K45" s="404">
        <v>0.27368587</v>
      </c>
      <c r="L45" s="404">
        <v>0.18069244000000001</v>
      </c>
    </row>
    <row r="46" spans="1:22" hidden="1">
      <c r="A46" t="s">
        <v>405</v>
      </c>
      <c r="B46" s="403">
        <v>1.085796E-2</v>
      </c>
      <c r="C46" s="403">
        <v>1.153321E-2</v>
      </c>
      <c r="D46" s="403">
        <v>2.5126460000000003E-2</v>
      </c>
      <c r="E46" s="403">
        <v>2.9149069999999999E-2</v>
      </c>
      <c r="F46" s="404">
        <v>4.1743280000000001E-2</v>
      </c>
      <c r="G46" s="404">
        <v>5.7803729999999998E-2</v>
      </c>
      <c r="H46" s="404">
        <v>8.0270859999999999E-2</v>
      </c>
      <c r="I46" s="404">
        <v>9.544517000000001E-2</v>
      </c>
      <c r="J46" s="404">
        <v>8.8669949999999997E-2</v>
      </c>
      <c r="K46" s="404">
        <v>0.10620531</v>
      </c>
      <c r="L46" s="404">
        <v>0.14527356999999999</v>
      </c>
    </row>
    <row r="47" spans="1:22" hidden="1">
      <c r="A47" t="s">
        <v>403</v>
      </c>
      <c r="B47" s="403">
        <v>2.3725499999999997E-3</v>
      </c>
      <c r="C47" s="403">
        <v>1.359512E-2</v>
      </c>
      <c r="D47" s="403">
        <v>2.849548E-2</v>
      </c>
      <c r="E47" s="403">
        <v>4.1726869999999999E-2</v>
      </c>
      <c r="F47" s="404">
        <v>5.1635569999999999E-2</v>
      </c>
      <c r="G47" s="404">
        <v>9.9283880000000005E-2</v>
      </c>
      <c r="H47" s="404">
        <v>7.9398049999999998E-2</v>
      </c>
      <c r="I47" s="404">
        <v>7.3515339999999998E-2</v>
      </c>
      <c r="J47" s="404">
        <v>8.3240529999999993E-2</v>
      </c>
      <c r="K47" s="404">
        <v>8.5725850000000006E-2</v>
      </c>
      <c r="L47" s="404">
        <v>0.10540302</v>
      </c>
    </row>
    <row r="48" spans="1:22" hidden="1">
      <c r="A48" t="s">
        <v>37</v>
      </c>
      <c r="B48" s="403">
        <v>1.9970699999999997E-2</v>
      </c>
      <c r="C48" s="403">
        <v>4.5749999999999999E-2</v>
      </c>
      <c r="D48" s="403">
        <v>6.9709099999999996E-2</v>
      </c>
      <c r="E48" s="403">
        <v>8.9556029999999995E-2</v>
      </c>
      <c r="F48" s="404">
        <v>0.10269842000000001</v>
      </c>
      <c r="G48" s="404">
        <v>0.12765840000000001</v>
      </c>
      <c r="H48" s="404">
        <v>0.14030514999999999</v>
      </c>
      <c r="I48" s="404">
        <v>0.14478949999999999</v>
      </c>
      <c r="J48" s="404">
        <v>0.17095415</v>
      </c>
      <c r="K48" s="404">
        <v>0.19506900999999999</v>
      </c>
      <c r="L48" s="404">
        <v>0.20743013000000002</v>
      </c>
    </row>
    <row r="49" spans="1:12" hidden="1">
      <c r="A49" t="s">
        <v>38</v>
      </c>
      <c r="B49" s="403">
        <v>9.4869299999999993E-3</v>
      </c>
      <c r="C49" s="403">
        <v>8.9949100000000001E-3</v>
      </c>
      <c r="D49" s="403">
        <v>1.7172650000000001E-2</v>
      </c>
      <c r="E49" s="403">
        <v>1.657778E-2</v>
      </c>
      <c r="F49" s="404">
        <v>3.4929549999999997E-2</v>
      </c>
      <c r="G49" s="404">
        <v>2.2833009999999997E-2</v>
      </c>
      <c r="H49" s="404">
        <v>3.4764799999999998E-2</v>
      </c>
      <c r="I49" s="404">
        <v>0.12813173</v>
      </c>
      <c r="J49" s="404">
        <v>0.16901264000000002</v>
      </c>
      <c r="K49" s="404">
        <v>0.21582944000000001</v>
      </c>
      <c r="L49" s="404">
        <v>0.22675754000000001</v>
      </c>
    </row>
    <row r="50" spans="1:12" hidden="1">
      <c r="A50" t="s">
        <v>40</v>
      </c>
      <c r="B50" s="403">
        <v>1.3494900000000001E-2</v>
      </c>
      <c r="C50" s="403">
        <v>1.942779E-2</v>
      </c>
      <c r="D50" s="403">
        <v>1.692741E-2</v>
      </c>
      <c r="E50" s="403">
        <v>3.5476870000000001E-2</v>
      </c>
      <c r="F50" s="404">
        <v>4.771164E-2</v>
      </c>
      <c r="G50" s="404">
        <v>7.2019130000000001E-2</v>
      </c>
      <c r="H50" s="404">
        <v>9.9220509999999998E-2</v>
      </c>
      <c r="I50" s="404">
        <v>8.4243249999999992E-2</v>
      </c>
      <c r="J50" s="404">
        <v>0.10277858999999999</v>
      </c>
      <c r="K50" s="404">
        <v>0.14930309</v>
      </c>
      <c r="L50" s="404">
        <v>0.17221948999999998</v>
      </c>
    </row>
    <row r="51" spans="1:12" hidden="1">
      <c r="A51" t="s">
        <v>41</v>
      </c>
      <c r="B51" s="403">
        <v>3.9453179999999997E-2</v>
      </c>
      <c r="C51" s="403">
        <v>4.4166959999999998E-2</v>
      </c>
      <c r="D51" s="403">
        <v>3.583248E-2</v>
      </c>
      <c r="E51" s="403">
        <v>5.0074930000000004E-2</v>
      </c>
      <c r="F51" s="404">
        <v>5.6390240000000001E-2</v>
      </c>
      <c r="G51" s="404">
        <v>9.6224519999999994E-2</v>
      </c>
      <c r="H51" s="404">
        <v>0.10898621</v>
      </c>
      <c r="I51" s="404">
        <v>0.14887226000000001</v>
      </c>
      <c r="J51" s="404">
        <v>0.1571708</v>
      </c>
      <c r="K51" s="404">
        <v>0.15995535999999999</v>
      </c>
      <c r="L51" s="404">
        <v>0.20714937</v>
      </c>
    </row>
    <row r="52" spans="1:12" hidden="1">
      <c r="A52" t="s">
        <v>42</v>
      </c>
      <c r="B52" s="403">
        <v>7.976467000000001E-2</v>
      </c>
      <c r="C52" s="403">
        <v>8.6751640000000005E-2</v>
      </c>
      <c r="D52" s="403">
        <v>0.12725400000000001</v>
      </c>
      <c r="E52" s="403">
        <v>0.16728720999999999</v>
      </c>
      <c r="F52" s="404">
        <v>0.16613507999999999</v>
      </c>
      <c r="G52" s="404">
        <v>0.16590876999999998</v>
      </c>
      <c r="H52" s="404">
        <v>0.16867439000000001</v>
      </c>
      <c r="I52" s="404">
        <v>0.16037554000000001</v>
      </c>
      <c r="J52" s="404">
        <v>0.19236858000000001</v>
      </c>
      <c r="K52" s="404">
        <v>0.23994862</v>
      </c>
      <c r="L52" s="404">
        <v>0.25506404999999999</v>
      </c>
    </row>
    <row r="53" spans="1:12" hidden="1">
      <c r="A53" t="s">
        <v>406</v>
      </c>
      <c r="B53" s="403">
        <v>1.679288E-2</v>
      </c>
      <c r="C53" s="403">
        <v>2.155868E-2</v>
      </c>
      <c r="D53" s="403">
        <v>4.0046609999999996E-2</v>
      </c>
      <c r="E53" s="403">
        <v>6.8841769999999997E-2</v>
      </c>
      <c r="F53" s="404">
        <v>0.10666461999999999</v>
      </c>
      <c r="G53" s="404">
        <v>0.12617826000000001</v>
      </c>
      <c r="H53" s="404">
        <v>0.10440495</v>
      </c>
      <c r="I53" s="404">
        <v>8.3782820000000008E-2</v>
      </c>
      <c r="J53" s="404">
        <v>8.2395189999999993E-2</v>
      </c>
      <c r="K53" s="404">
        <v>0.12646167</v>
      </c>
      <c r="L53" s="404">
        <v>0.17869703000000001</v>
      </c>
    </row>
    <row r="54" spans="1:12" hidden="1">
      <c r="A54" t="s">
        <v>43</v>
      </c>
      <c r="B54" s="403">
        <v>3.50118E-3</v>
      </c>
      <c r="C54" s="403">
        <v>2.02116E-2</v>
      </c>
      <c r="D54" s="403">
        <v>3.192884E-2</v>
      </c>
      <c r="E54" s="403">
        <v>5.0473169999999998E-2</v>
      </c>
      <c r="F54" s="404">
        <v>6.7884510000000009E-2</v>
      </c>
      <c r="G54" s="404">
        <v>9.2838580000000004E-2</v>
      </c>
      <c r="H54" s="404">
        <v>0.10932966000000001</v>
      </c>
      <c r="I54" s="404">
        <v>0.12356178</v>
      </c>
      <c r="J54" s="404">
        <v>0.14384517999999999</v>
      </c>
      <c r="K54" s="404">
        <v>0.16243144999999998</v>
      </c>
      <c r="L54" s="404">
        <v>0.25545249999999997</v>
      </c>
    </row>
    <row r="55" spans="1:12" hidden="1">
      <c r="A55"/>
    </row>
    <row r="56" spans="1:12" hidden="1"/>
    <row r="57" spans="1:12" hidden="1">
      <c r="A57" s="21" t="s">
        <v>97</v>
      </c>
      <c r="B57" s="21">
        <v>2.8253439999999999</v>
      </c>
      <c r="C57" s="21">
        <v>3.3621970000000001</v>
      </c>
      <c r="D57" s="21">
        <v>3.694401</v>
      </c>
      <c r="E57" s="21">
        <v>5.331766</v>
      </c>
      <c r="F57" s="21">
        <v>6.6999079999999998</v>
      </c>
      <c r="G57" s="21">
        <v>9.9157170000000008</v>
      </c>
      <c r="H57" s="21">
        <v>10.940861999999999</v>
      </c>
      <c r="I57" s="21">
        <v>13.472141000000001</v>
      </c>
      <c r="J57" s="21">
        <v>15.661585000000001</v>
      </c>
      <c r="K57" s="21">
        <v>17.472163999999999</v>
      </c>
      <c r="L57" s="21">
        <v>21.430582999999999</v>
      </c>
    </row>
    <row r="58" spans="1:12" hidden="1">
      <c r="A58" t="s">
        <v>410</v>
      </c>
      <c r="B58">
        <v>0.27471099999999998</v>
      </c>
      <c r="C58">
        <v>2.527037</v>
      </c>
      <c r="D58">
        <v>11.301686999999999</v>
      </c>
      <c r="E58">
        <v>15.702546999999999</v>
      </c>
      <c r="F58">
        <v>18.457722</v>
      </c>
      <c r="G58">
        <v>22.644772</v>
      </c>
      <c r="H58">
        <v>26.344398000000002</v>
      </c>
      <c r="I58">
        <v>19.265549</v>
      </c>
      <c r="J58">
        <v>22.973443</v>
      </c>
      <c r="K58">
        <v>27.603254</v>
      </c>
      <c r="L58">
        <v>31.921378000000001</v>
      </c>
    </row>
    <row r="59" spans="1:12" hidden="1">
      <c r="A59" t="s">
        <v>404</v>
      </c>
      <c r="B59">
        <v>2.3135340000000002</v>
      </c>
      <c r="C59">
        <v>2.985798</v>
      </c>
      <c r="D59">
        <v>5.0457200000000002</v>
      </c>
      <c r="E59">
        <v>7.1130890000000004</v>
      </c>
      <c r="F59">
        <v>7.8980829999999997</v>
      </c>
      <c r="G59">
        <v>10.803725</v>
      </c>
      <c r="H59">
        <v>11.471951000000001</v>
      </c>
      <c r="I59">
        <v>13.173533000000001</v>
      </c>
      <c r="J59">
        <v>17.252064000000001</v>
      </c>
      <c r="K59">
        <v>20.557659000000001</v>
      </c>
      <c r="L59">
        <v>24.043614000000002</v>
      </c>
    </row>
    <row r="60" spans="1:12" hidden="1">
      <c r="A60" t="s">
        <v>30</v>
      </c>
      <c r="B60">
        <v>3.1136089999999998</v>
      </c>
      <c r="C60">
        <v>3.4024510000000001</v>
      </c>
      <c r="D60">
        <v>4.0582549999999999</v>
      </c>
      <c r="E60">
        <v>5.90266</v>
      </c>
      <c r="F60">
        <v>7.5860149999999997</v>
      </c>
      <c r="G60">
        <v>8.3983539999999994</v>
      </c>
      <c r="H60">
        <v>9.4844969999999993</v>
      </c>
      <c r="I60">
        <v>10.883145000000001</v>
      </c>
      <c r="J60">
        <v>12.062894</v>
      </c>
      <c r="K60">
        <v>14.696986000000001</v>
      </c>
      <c r="L60">
        <v>18.355951000000001</v>
      </c>
    </row>
    <row r="61" spans="1:12" hidden="1">
      <c r="A61" t="s">
        <v>408</v>
      </c>
      <c r="B61">
        <v>5.0425139999999997</v>
      </c>
      <c r="C61">
        <v>10.015612000000001</v>
      </c>
      <c r="D61">
        <v>12.671424</v>
      </c>
      <c r="E61">
        <v>16.467165000000001</v>
      </c>
      <c r="F61">
        <v>27.75047</v>
      </c>
      <c r="G61">
        <v>38.119036999999999</v>
      </c>
      <c r="H61">
        <v>51.780271999999997</v>
      </c>
      <c r="I61">
        <v>50.181325999999999</v>
      </c>
      <c r="J61">
        <v>55.412393000000002</v>
      </c>
      <c r="K61">
        <v>56.225154000000003</v>
      </c>
      <c r="L61">
        <v>65.091030000000003</v>
      </c>
    </row>
    <row r="62" spans="1:12" hidden="1">
      <c r="A62" t="s">
        <v>31</v>
      </c>
      <c r="B62">
        <v>0.88012400000000002</v>
      </c>
      <c r="C62">
        <v>1.9080870000000001</v>
      </c>
      <c r="D62">
        <v>3.8951889999999998</v>
      </c>
      <c r="E62">
        <v>4.5562310000000004</v>
      </c>
      <c r="F62">
        <v>5.977792</v>
      </c>
      <c r="G62">
        <v>5.3867149999999997</v>
      </c>
      <c r="H62">
        <v>6.660342</v>
      </c>
      <c r="I62">
        <v>7.9025840000000001</v>
      </c>
      <c r="J62">
        <v>14.351425000000001</v>
      </c>
      <c r="K62">
        <v>23.744942999999999</v>
      </c>
      <c r="L62">
        <v>17.590005999999999</v>
      </c>
    </row>
    <row r="63" spans="1:12" hidden="1">
      <c r="A63" t="s">
        <v>32</v>
      </c>
      <c r="B63">
        <v>5.0242959999999997</v>
      </c>
      <c r="C63">
        <v>0.537157</v>
      </c>
      <c r="D63">
        <v>3.7836970000000001</v>
      </c>
      <c r="E63">
        <v>6.0478569999999996</v>
      </c>
      <c r="F63">
        <v>8.4364629999999998</v>
      </c>
      <c r="G63">
        <v>11.831550999999999</v>
      </c>
      <c r="H63">
        <v>11.750429</v>
      </c>
      <c r="I63">
        <v>20.554748</v>
      </c>
      <c r="J63">
        <v>25.492581999999999</v>
      </c>
      <c r="K63">
        <v>32.982782999999998</v>
      </c>
      <c r="L63">
        <v>13.722254</v>
      </c>
    </row>
    <row r="64" spans="1:12" hidden="1">
      <c r="A64" t="s">
        <v>400</v>
      </c>
      <c r="B64">
        <v>6.7306439999999998</v>
      </c>
      <c r="C64">
        <v>7.8691880000000003</v>
      </c>
      <c r="D64">
        <v>8.4889130000000002</v>
      </c>
      <c r="E64">
        <v>11.111171000000001</v>
      </c>
      <c r="F64">
        <v>16.865296000000001</v>
      </c>
      <c r="G64">
        <v>18.439294</v>
      </c>
      <c r="H64">
        <v>20.101906</v>
      </c>
      <c r="I64">
        <v>20.423027000000001</v>
      </c>
      <c r="J64">
        <v>24.998038000000001</v>
      </c>
      <c r="K64">
        <v>24.474512000000001</v>
      </c>
      <c r="L64">
        <v>24.752904999999998</v>
      </c>
    </row>
    <row r="65" spans="1:12" hidden="1">
      <c r="A65" t="s">
        <v>181</v>
      </c>
      <c r="B65">
        <v>1.00613</v>
      </c>
      <c r="C65">
        <v>2.0163579999999999</v>
      </c>
      <c r="D65">
        <v>2.8766620000000001</v>
      </c>
      <c r="E65">
        <v>5.6852419999999997</v>
      </c>
      <c r="F65">
        <v>10.675974</v>
      </c>
      <c r="G65">
        <v>11.700865</v>
      </c>
      <c r="H65">
        <v>13.36735</v>
      </c>
      <c r="I65">
        <v>13.945892000000001</v>
      </c>
      <c r="J65">
        <v>17.624002000000001</v>
      </c>
      <c r="K65">
        <v>20.435129</v>
      </c>
      <c r="L65">
        <v>25.473665</v>
      </c>
    </row>
    <row r="66" spans="1:12" hidden="1">
      <c r="A66" t="s">
        <v>33</v>
      </c>
      <c r="B66">
        <v>1.703454</v>
      </c>
      <c r="C66">
        <v>2.0128430000000002</v>
      </c>
      <c r="D66">
        <v>2.1768429999999999</v>
      </c>
      <c r="E66">
        <v>3.0849229999999999</v>
      </c>
      <c r="F66">
        <v>3.8492790000000001</v>
      </c>
      <c r="G66">
        <v>10.722949</v>
      </c>
      <c r="H66">
        <v>8.8582169999999998</v>
      </c>
      <c r="I66">
        <v>8.9833569999999998</v>
      </c>
      <c r="J66">
        <v>15.985072000000001</v>
      </c>
      <c r="K66">
        <v>20.339644</v>
      </c>
      <c r="L66">
        <v>29.740611000000001</v>
      </c>
    </row>
    <row r="67" spans="1:12" hidden="1">
      <c r="A67" t="s">
        <v>407</v>
      </c>
      <c r="B67">
        <v>0</v>
      </c>
      <c r="C67">
        <v>9.6313999999999997E-2</v>
      </c>
      <c r="D67">
        <v>0.429398</v>
      </c>
      <c r="E67">
        <v>1.2246999999999999</v>
      </c>
      <c r="F67">
        <v>1.8071710000000001</v>
      </c>
      <c r="G67">
        <v>3.6205340000000001</v>
      </c>
      <c r="H67">
        <v>6.7854760000000001</v>
      </c>
      <c r="I67">
        <v>8.0340050000000005</v>
      </c>
      <c r="J67">
        <v>8.2984299999999998</v>
      </c>
      <c r="K67">
        <v>9.8498079999999995</v>
      </c>
      <c r="L67">
        <v>15.540099</v>
      </c>
    </row>
    <row r="68" spans="1:12" hidden="1">
      <c r="A68" t="s">
        <v>35</v>
      </c>
      <c r="B68">
        <v>1.195117</v>
      </c>
      <c r="C68">
        <v>1.749603</v>
      </c>
      <c r="D68">
        <v>5.0612120000000003</v>
      </c>
      <c r="E68">
        <v>6.30253</v>
      </c>
      <c r="F68">
        <v>8.3922089999999994</v>
      </c>
      <c r="G68">
        <v>9.3563670000000005</v>
      </c>
      <c r="H68">
        <v>11.304857999999999</v>
      </c>
      <c r="I68">
        <v>17.276889000000001</v>
      </c>
      <c r="J68">
        <v>26.570478999999999</v>
      </c>
      <c r="K68">
        <v>34.969889000000002</v>
      </c>
      <c r="L68">
        <v>38.505474</v>
      </c>
    </row>
    <row r="69" spans="1:12" hidden="1">
      <c r="A69" t="s">
        <v>402</v>
      </c>
      <c r="B69">
        <v>0</v>
      </c>
      <c r="C69">
        <v>2.216599</v>
      </c>
      <c r="D69">
        <v>9.3702769999999997</v>
      </c>
      <c r="E69">
        <v>10.332020999999999</v>
      </c>
      <c r="F69">
        <v>11.076548000000001</v>
      </c>
      <c r="G69">
        <v>15.293969000000001</v>
      </c>
      <c r="H69">
        <v>17.634637999999999</v>
      </c>
      <c r="I69">
        <v>18.050118999999999</v>
      </c>
      <c r="J69">
        <v>23.132615000000001</v>
      </c>
      <c r="K69">
        <v>26.616049</v>
      </c>
      <c r="L69">
        <v>33.374831</v>
      </c>
    </row>
    <row r="70" spans="1:12" hidden="1">
      <c r="A70" t="s">
        <v>36</v>
      </c>
      <c r="B70">
        <v>0.64973000000000003</v>
      </c>
      <c r="C70">
        <v>1.353175</v>
      </c>
      <c r="D70">
        <v>2.3778350000000001</v>
      </c>
      <c r="E70">
        <v>4.063326</v>
      </c>
      <c r="F70">
        <v>6.0461819999999999</v>
      </c>
      <c r="G70">
        <v>7.7263869999999999</v>
      </c>
      <c r="H70">
        <v>9.4837000000000007</v>
      </c>
      <c r="I70">
        <v>10.880917999999999</v>
      </c>
      <c r="J70">
        <v>13.207307</v>
      </c>
      <c r="K70">
        <v>10.879232</v>
      </c>
      <c r="L70">
        <v>15.461449999999999</v>
      </c>
    </row>
    <row r="71" spans="1:12" hidden="1">
      <c r="A71" t="s">
        <v>401</v>
      </c>
      <c r="B71">
        <v>2.6477949999999999</v>
      </c>
      <c r="C71">
        <v>3.0137109999999998</v>
      </c>
      <c r="D71">
        <v>4.9525189999999997</v>
      </c>
      <c r="E71">
        <v>6.4515570000000002</v>
      </c>
      <c r="F71">
        <v>8.1295190000000002</v>
      </c>
      <c r="G71">
        <v>8.0878789999999992</v>
      </c>
      <c r="H71">
        <v>10.469147</v>
      </c>
      <c r="I71">
        <v>17.691240000000001</v>
      </c>
      <c r="J71">
        <v>15.130751999999999</v>
      </c>
      <c r="K71">
        <v>27.368587000000002</v>
      </c>
      <c r="L71">
        <v>18.069244000000001</v>
      </c>
    </row>
    <row r="72" spans="1:12" hidden="1">
      <c r="A72" t="s">
        <v>405</v>
      </c>
      <c r="B72">
        <v>1.085796</v>
      </c>
      <c r="C72">
        <v>1.153321</v>
      </c>
      <c r="D72">
        <v>2.5126460000000002</v>
      </c>
      <c r="E72">
        <v>2.9149069999999999</v>
      </c>
      <c r="F72">
        <v>4.174328</v>
      </c>
      <c r="G72">
        <v>5.780373</v>
      </c>
      <c r="H72">
        <v>8.0270860000000006</v>
      </c>
      <c r="I72">
        <v>9.5445170000000008</v>
      </c>
      <c r="J72">
        <v>8.8669949999999993</v>
      </c>
      <c r="K72">
        <v>10.620531</v>
      </c>
      <c r="L72">
        <v>14.527357</v>
      </c>
    </row>
    <row r="73" spans="1:12" hidden="1">
      <c r="A73" t="s">
        <v>403</v>
      </c>
      <c r="B73">
        <v>0.23725499999999999</v>
      </c>
      <c r="C73">
        <v>1.3595120000000001</v>
      </c>
      <c r="D73">
        <v>2.849548</v>
      </c>
      <c r="E73">
        <v>4.1726869999999998</v>
      </c>
      <c r="F73">
        <v>5.163557</v>
      </c>
      <c r="G73">
        <v>9.928388</v>
      </c>
      <c r="H73">
        <v>7.9398049999999998</v>
      </c>
      <c r="I73">
        <v>7.351534</v>
      </c>
      <c r="J73">
        <v>8.3240529999999993</v>
      </c>
      <c r="K73">
        <v>8.5725850000000001</v>
      </c>
      <c r="L73">
        <v>10.540302000000001</v>
      </c>
    </row>
    <row r="74" spans="1:12" hidden="1">
      <c r="A74" t="s">
        <v>37</v>
      </c>
      <c r="B74">
        <v>1.9970699999999999</v>
      </c>
      <c r="C74">
        <v>4.5750000000000002</v>
      </c>
      <c r="D74">
        <v>6.9709099999999999</v>
      </c>
      <c r="E74">
        <v>8.955603</v>
      </c>
      <c r="F74">
        <v>10.269842000000001</v>
      </c>
      <c r="G74">
        <v>12.765840000000001</v>
      </c>
      <c r="H74">
        <v>14.030514999999999</v>
      </c>
      <c r="I74">
        <v>14.478949999999999</v>
      </c>
      <c r="J74">
        <v>17.095414999999999</v>
      </c>
      <c r="K74">
        <v>19.506900999999999</v>
      </c>
      <c r="L74">
        <v>20.743013000000001</v>
      </c>
    </row>
    <row r="75" spans="1:12" hidden="1">
      <c r="A75" t="s">
        <v>38</v>
      </c>
      <c r="B75">
        <v>0.94869300000000001</v>
      </c>
      <c r="C75">
        <v>0.89949100000000004</v>
      </c>
      <c r="D75">
        <v>1.717265</v>
      </c>
      <c r="E75">
        <v>1.657778</v>
      </c>
      <c r="F75">
        <v>3.4929549999999998</v>
      </c>
      <c r="G75">
        <v>2.2833009999999998</v>
      </c>
      <c r="H75">
        <v>3.47648</v>
      </c>
      <c r="I75">
        <v>12.813173000000001</v>
      </c>
      <c r="J75">
        <v>16.901264000000001</v>
      </c>
      <c r="K75">
        <v>21.582944000000001</v>
      </c>
      <c r="L75">
        <v>22.675754000000001</v>
      </c>
    </row>
    <row r="76" spans="1:12" hidden="1">
      <c r="A76" t="s">
        <v>40</v>
      </c>
      <c r="B76">
        <v>1.3494900000000001</v>
      </c>
      <c r="C76">
        <v>1.942779</v>
      </c>
      <c r="D76">
        <v>1.6927410000000001</v>
      </c>
      <c r="E76">
        <v>3.5476869999999998</v>
      </c>
      <c r="F76">
        <v>4.7711639999999997</v>
      </c>
      <c r="G76">
        <v>7.2019130000000002</v>
      </c>
      <c r="H76">
        <v>9.9220509999999997</v>
      </c>
      <c r="I76">
        <v>8.4243249999999996</v>
      </c>
      <c r="J76">
        <v>10.277858999999999</v>
      </c>
      <c r="K76">
        <v>14.930308999999999</v>
      </c>
      <c r="L76">
        <v>17.221948999999999</v>
      </c>
    </row>
    <row r="77" spans="1:12" hidden="1">
      <c r="A77" t="s">
        <v>41</v>
      </c>
      <c r="B77">
        <v>3.9453179999999999</v>
      </c>
      <c r="C77">
        <v>4.416696</v>
      </c>
      <c r="D77">
        <v>3.5832480000000002</v>
      </c>
      <c r="E77">
        <v>5.0074930000000002</v>
      </c>
      <c r="F77">
        <v>5.639024</v>
      </c>
      <c r="G77">
        <v>9.6224519999999991</v>
      </c>
      <c r="H77">
        <v>10.898621</v>
      </c>
      <c r="I77">
        <v>14.887226</v>
      </c>
      <c r="J77">
        <v>15.717079999999999</v>
      </c>
      <c r="K77">
        <v>15.995536</v>
      </c>
      <c r="L77">
        <v>20.714936999999999</v>
      </c>
    </row>
    <row r="78" spans="1:12" hidden="1">
      <c r="A78" t="s">
        <v>42</v>
      </c>
      <c r="B78">
        <v>7.9764670000000004</v>
      </c>
      <c r="C78">
        <v>8.6751640000000005</v>
      </c>
      <c r="D78">
        <v>12.7254</v>
      </c>
      <c r="E78">
        <v>16.728721</v>
      </c>
      <c r="F78">
        <v>16.613507999999999</v>
      </c>
      <c r="G78">
        <v>16.590876999999999</v>
      </c>
      <c r="H78">
        <v>16.867439000000001</v>
      </c>
      <c r="I78">
        <v>16.037554</v>
      </c>
      <c r="J78">
        <v>19.236858000000002</v>
      </c>
      <c r="K78">
        <v>23.994862000000001</v>
      </c>
      <c r="L78">
        <v>25.506405000000001</v>
      </c>
    </row>
    <row r="79" spans="1:12" hidden="1">
      <c r="A79" t="s">
        <v>406</v>
      </c>
      <c r="B79">
        <v>1.6792879999999999</v>
      </c>
      <c r="C79">
        <v>2.1558679999999999</v>
      </c>
      <c r="D79">
        <v>4.0046609999999996</v>
      </c>
      <c r="E79">
        <v>6.8841770000000002</v>
      </c>
      <c r="F79">
        <v>10.666461999999999</v>
      </c>
      <c r="G79">
        <v>12.617826000000001</v>
      </c>
      <c r="H79">
        <v>10.440495</v>
      </c>
      <c r="I79">
        <v>8.3782820000000005</v>
      </c>
      <c r="J79">
        <v>8.2395189999999996</v>
      </c>
      <c r="K79">
        <v>12.646167</v>
      </c>
      <c r="L79">
        <v>17.869703000000001</v>
      </c>
    </row>
    <row r="80" spans="1:12" hidden="1">
      <c r="A80" t="s">
        <v>43</v>
      </c>
      <c r="B80">
        <v>0.35011799999999998</v>
      </c>
      <c r="C80">
        <v>2.0211600000000001</v>
      </c>
      <c r="D80">
        <v>3.1928839999999998</v>
      </c>
      <c r="E80">
        <v>5.0473169999999996</v>
      </c>
      <c r="F80">
        <v>6.7884510000000002</v>
      </c>
      <c r="G80">
        <v>9.2838580000000004</v>
      </c>
      <c r="H80">
        <v>10.932966</v>
      </c>
      <c r="I80">
        <v>12.356178</v>
      </c>
      <c r="J80">
        <v>14.384518</v>
      </c>
      <c r="K80">
        <v>16.243144999999998</v>
      </c>
      <c r="L80">
        <v>25.545249999999999</v>
      </c>
    </row>
    <row r="81" spans="1:1">
      <c r="A81"/>
    </row>
  </sheetData>
  <sheetProtection algorithmName="SHA-512" hashValue="2uKCA2Z0I+UZe4QeosgeVYy9cK3QncdjLU2UV1003qFzhXN16IpVCtZgM+2IbAkKeerA+L3Q+JsWu3l/HYKUVQ==" saltValue="Ql5pECm7Gra3Vrznl3i5yQ==" spinCount="100000" sheet="1"/>
  <mergeCells count="1">
    <mergeCell ref="Q2:T20"/>
  </mergeCells>
  <pageMargins left="0.7" right="0.7" top="0.75" bottom="0.75" header="0.3" footer="0.3"/>
  <pageSetup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
  <dimension ref="A1:Q85"/>
  <sheetViews>
    <sheetView showGridLines="0" showRowColHeaders="0" zoomScale="80" zoomScaleNormal="80" zoomScalePageLayoutView="80" workbookViewId="0"/>
  </sheetViews>
  <sheetFormatPr defaultColWidth="8.75" defaultRowHeight="15.75"/>
  <cols>
    <col min="1" max="16384" width="8.75" style="1"/>
  </cols>
  <sheetData>
    <row r="1" spans="14:17">
      <c r="N1" s="452" t="s">
        <v>82</v>
      </c>
      <c r="O1" s="452"/>
      <c r="P1" s="452"/>
      <c r="Q1" s="452"/>
    </row>
    <row r="2" spans="14:17">
      <c r="N2" s="452"/>
      <c r="O2" s="452"/>
      <c r="P2" s="452"/>
      <c r="Q2" s="452"/>
    </row>
    <row r="3" spans="14:17">
      <c r="N3" s="452"/>
      <c r="O3" s="452"/>
      <c r="P3" s="452"/>
      <c r="Q3" s="452"/>
    </row>
    <row r="4" spans="14:17">
      <c r="N4" s="452"/>
      <c r="O4" s="452"/>
      <c r="P4" s="452"/>
      <c r="Q4" s="452"/>
    </row>
    <row r="5" spans="14:17">
      <c r="N5" s="452"/>
      <c r="O5" s="452"/>
      <c r="P5" s="452"/>
      <c r="Q5" s="452"/>
    </row>
    <row r="6" spans="14:17">
      <c r="N6" s="452"/>
      <c r="O6" s="452"/>
      <c r="P6" s="452"/>
      <c r="Q6" s="452"/>
    </row>
    <row r="7" spans="14:17">
      <c r="N7" s="452"/>
      <c r="O7" s="452"/>
      <c r="P7" s="452"/>
      <c r="Q7" s="452"/>
    </row>
    <row r="8" spans="14:17">
      <c r="N8" s="452"/>
      <c r="O8" s="452"/>
      <c r="P8" s="452"/>
      <c r="Q8" s="452"/>
    </row>
    <row r="9" spans="14:17">
      <c r="N9" s="452"/>
      <c r="O9" s="452"/>
      <c r="P9" s="452"/>
      <c r="Q9" s="452"/>
    </row>
    <row r="10" spans="14:17">
      <c r="N10" s="452"/>
      <c r="O10" s="452"/>
      <c r="P10" s="452"/>
      <c r="Q10" s="452"/>
    </row>
    <row r="11" spans="14:17">
      <c r="N11" s="452"/>
      <c r="O11" s="452"/>
      <c r="P11" s="452"/>
      <c r="Q11" s="452"/>
    </row>
    <row r="12" spans="14:17">
      <c r="N12" s="452"/>
      <c r="O12" s="452"/>
      <c r="P12" s="452"/>
      <c r="Q12" s="452"/>
    </row>
    <row r="13" spans="14:17">
      <c r="N13" s="452"/>
      <c r="O13" s="452"/>
      <c r="P13" s="452"/>
      <c r="Q13" s="452"/>
    </row>
    <row r="14" spans="14:17">
      <c r="N14" s="452"/>
      <c r="O14" s="452"/>
      <c r="P14" s="452"/>
      <c r="Q14" s="452"/>
    </row>
    <row r="15" spans="14:17">
      <c r="N15" s="452"/>
      <c r="O15" s="452"/>
      <c r="P15" s="452"/>
      <c r="Q15" s="452"/>
    </row>
    <row r="16" spans="14:17">
      <c r="N16" s="452"/>
      <c r="O16" s="452"/>
      <c r="P16" s="452"/>
      <c r="Q16" s="452"/>
    </row>
    <row r="17" spans="1:17">
      <c r="N17" s="452"/>
      <c r="O17" s="452"/>
      <c r="P17" s="452"/>
      <c r="Q17" s="452"/>
    </row>
    <row r="18" spans="1:17">
      <c r="N18" s="452"/>
      <c r="O18" s="452"/>
      <c r="P18" s="452"/>
      <c r="Q18" s="452"/>
    </row>
    <row r="19" spans="1:17">
      <c r="N19" s="452"/>
      <c r="O19" s="452"/>
      <c r="P19" s="452"/>
      <c r="Q19" s="452"/>
    </row>
    <row r="20" spans="1:17">
      <c r="N20" s="452"/>
      <c r="O20" s="452"/>
      <c r="P20" s="452"/>
      <c r="Q20" s="452"/>
    </row>
    <row r="21" spans="1:17">
      <c r="N21" s="452"/>
      <c r="O21" s="452"/>
      <c r="P21" s="452"/>
      <c r="Q21" s="452"/>
    </row>
    <row r="22" spans="1:17">
      <c r="N22" s="452"/>
      <c r="O22" s="452"/>
      <c r="P22" s="452"/>
      <c r="Q22" s="452"/>
    </row>
    <row r="23" spans="1:17">
      <c r="N23" s="452"/>
      <c r="O23" s="452"/>
      <c r="P23" s="452"/>
      <c r="Q23" s="452"/>
    </row>
    <row r="24" spans="1:17">
      <c r="N24" s="452"/>
      <c r="O24" s="452"/>
      <c r="P24" s="452"/>
      <c r="Q24" s="452"/>
    </row>
    <row r="25" spans="1:17">
      <c r="N25" s="452"/>
      <c r="O25" s="452"/>
      <c r="P25" s="452"/>
      <c r="Q25" s="452"/>
    </row>
    <row r="26" spans="1:17">
      <c r="N26" s="452"/>
      <c r="O26" s="452"/>
      <c r="P26" s="452"/>
      <c r="Q26" s="452"/>
    </row>
    <row r="27" spans="1:17">
      <c r="N27" s="452"/>
      <c r="O27" s="452"/>
      <c r="P27" s="452"/>
      <c r="Q27" s="452"/>
    </row>
    <row r="28" spans="1:17">
      <c r="N28" s="452"/>
      <c r="O28" s="452"/>
      <c r="P28" s="452"/>
      <c r="Q28" s="452"/>
    </row>
    <row r="29" spans="1:17">
      <c r="N29" s="452"/>
      <c r="O29" s="452"/>
      <c r="P29" s="452"/>
      <c r="Q29" s="452"/>
    </row>
    <row r="30" spans="1:17">
      <c r="A30" s="1" t="s">
        <v>63</v>
      </c>
    </row>
    <row r="32" spans="1:17" hidden="1"/>
    <row r="33" spans="1:7" hidden="1"/>
    <row r="34" spans="1:7" hidden="1">
      <c r="B34" s="1" t="s">
        <v>49</v>
      </c>
      <c r="C34" s="1" t="s">
        <v>55</v>
      </c>
      <c r="F34" s="1" t="s">
        <v>49</v>
      </c>
      <c r="G34" s="1" t="s">
        <v>55</v>
      </c>
    </row>
    <row r="35" spans="1:7" hidden="1">
      <c r="A35" s="1">
        <v>2000</v>
      </c>
      <c r="B35" s="9">
        <f>F35/100</f>
        <v>7.8709399999999999E-3</v>
      </c>
      <c r="C35" s="9">
        <f>G35/100</f>
        <v>4.98351E-3</v>
      </c>
      <c r="D35" s="9"/>
      <c r="F35" s="10">
        <v>0.78709399999999996</v>
      </c>
      <c r="G35" s="10">
        <v>0.49835099999999999</v>
      </c>
    </row>
    <row r="36" spans="1:7" hidden="1">
      <c r="A36" s="1">
        <v>2001</v>
      </c>
      <c r="B36" s="9">
        <f t="shared" ref="B36:C49" si="0">F36/100</f>
        <v>1.26502E-2</v>
      </c>
      <c r="C36" s="9">
        <f t="shared" si="0"/>
        <v>6.5445399999999997E-3</v>
      </c>
      <c r="D36" s="9"/>
      <c r="F36" s="11">
        <v>1.26502</v>
      </c>
      <c r="G36" s="11">
        <v>0.65445399999999998</v>
      </c>
    </row>
    <row r="37" spans="1:7" hidden="1">
      <c r="A37" s="1">
        <v>2002</v>
      </c>
      <c r="B37" s="9">
        <f t="shared" si="0"/>
        <v>1.6792600000000001E-2</v>
      </c>
      <c r="C37" s="9">
        <f t="shared" si="0"/>
        <v>8.5050999999999998E-3</v>
      </c>
      <c r="D37" s="9"/>
      <c r="F37" s="11">
        <v>1.67926</v>
      </c>
      <c r="G37" s="11">
        <v>0.85050999999999999</v>
      </c>
    </row>
    <row r="38" spans="1:7" hidden="1">
      <c r="A38" s="1">
        <v>2003</v>
      </c>
      <c r="B38" s="9">
        <f t="shared" si="0"/>
        <v>2.15792E-2</v>
      </c>
      <c r="C38" s="9">
        <f t="shared" si="0"/>
        <v>1.2459100000000001E-2</v>
      </c>
      <c r="D38" s="9"/>
      <c r="F38" s="11">
        <v>2.1579199999999998</v>
      </c>
      <c r="G38" s="11">
        <v>1.2459100000000001</v>
      </c>
    </row>
    <row r="39" spans="1:7" hidden="1">
      <c r="A39" s="1">
        <v>2004</v>
      </c>
      <c r="B39" s="9">
        <f t="shared" si="0"/>
        <v>2.2215099999999998E-2</v>
      </c>
      <c r="C39" s="9">
        <f t="shared" si="0"/>
        <v>2.4623599999999999E-2</v>
      </c>
      <c r="D39" s="9"/>
      <c r="F39" s="11">
        <v>2.2215099999999999</v>
      </c>
      <c r="G39" s="11">
        <v>2.4623599999999999</v>
      </c>
    </row>
    <row r="40" spans="1:7" hidden="1">
      <c r="A40" s="1">
        <v>2005</v>
      </c>
      <c r="B40" s="9">
        <f t="shared" si="0"/>
        <v>3.3206899999999998E-2</v>
      </c>
      <c r="C40" s="9">
        <f t="shared" si="0"/>
        <v>4.1401500000000001E-2</v>
      </c>
      <c r="D40" s="9"/>
      <c r="F40" s="11">
        <v>3.3206899999999999</v>
      </c>
      <c r="G40" s="11">
        <v>4.1401500000000002</v>
      </c>
    </row>
    <row r="41" spans="1:7" hidden="1">
      <c r="A41" s="1">
        <v>2006</v>
      </c>
      <c r="B41" s="9">
        <f t="shared" si="0"/>
        <v>5.1499400000000001E-2</v>
      </c>
      <c r="C41" s="9">
        <f t="shared" si="0"/>
        <v>6.5008999999999997E-2</v>
      </c>
      <c r="D41" s="9"/>
      <c r="F41" s="11">
        <v>5.14994</v>
      </c>
      <c r="G41" s="11">
        <v>6.5008999999999997</v>
      </c>
    </row>
    <row r="42" spans="1:7" hidden="1">
      <c r="A42" s="1">
        <v>2007</v>
      </c>
      <c r="B42" s="9">
        <f t="shared" si="0"/>
        <v>7.3849700000000004E-2</v>
      </c>
      <c r="C42" s="9">
        <f t="shared" si="0"/>
        <v>9.4857700000000003E-2</v>
      </c>
      <c r="D42" s="9"/>
      <c r="F42" s="11">
        <v>7.38497</v>
      </c>
      <c r="G42" s="11">
        <v>9.4857700000000005</v>
      </c>
    </row>
    <row r="43" spans="1:7" hidden="1">
      <c r="A43" s="1">
        <v>2008</v>
      </c>
      <c r="B43" s="9">
        <f t="shared" si="0"/>
        <v>7.7947900000000001E-2</v>
      </c>
      <c r="C43" s="9">
        <f t="shared" si="0"/>
        <v>0.12509100000000001</v>
      </c>
      <c r="D43" s="9"/>
      <c r="F43" s="11">
        <v>7.7947899999999999</v>
      </c>
      <c r="G43" s="11">
        <v>12.5091</v>
      </c>
    </row>
    <row r="44" spans="1:7" hidden="1">
      <c r="A44" s="1">
        <v>2009</v>
      </c>
      <c r="B44" s="9">
        <f t="shared" si="0"/>
        <v>0.11164500000000001</v>
      </c>
      <c r="C44" s="9">
        <f t="shared" si="0"/>
        <v>0.15756800000000001</v>
      </c>
      <c r="D44" s="9"/>
      <c r="F44" s="11">
        <v>11.1645</v>
      </c>
      <c r="G44" s="11">
        <v>15.7568</v>
      </c>
    </row>
    <row r="45" spans="1:7" hidden="1">
      <c r="A45" s="1">
        <v>2010</v>
      </c>
      <c r="B45" s="9">
        <f t="shared" si="0"/>
        <v>0.14176</v>
      </c>
      <c r="C45" s="9">
        <f t="shared" si="0"/>
        <v>0.197881</v>
      </c>
      <c r="D45" s="9"/>
      <c r="F45" s="11">
        <v>14.176</v>
      </c>
      <c r="G45" s="11">
        <v>19.7881</v>
      </c>
    </row>
    <row r="46" spans="1:7" hidden="1">
      <c r="A46" s="1">
        <v>2011</v>
      </c>
      <c r="B46" s="9">
        <f t="shared" si="0"/>
        <v>0.18745100000000001</v>
      </c>
      <c r="C46" s="9">
        <f t="shared" si="0"/>
        <v>0.250865</v>
      </c>
      <c r="D46" s="9"/>
      <c r="F46" s="11">
        <v>18.745100000000001</v>
      </c>
      <c r="G46" s="11">
        <v>25.086500000000001</v>
      </c>
    </row>
    <row r="47" spans="1:7" hidden="1">
      <c r="A47" s="1">
        <v>2012</v>
      </c>
      <c r="B47" s="9">
        <f t="shared" si="0"/>
        <v>0.23161500000000002</v>
      </c>
      <c r="C47" s="9">
        <f t="shared" si="0"/>
        <v>0.30646600000000002</v>
      </c>
      <c r="D47" s="9"/>
      <c r="F47" s="11">
        <v>23.1615</v>
      </c>
      <c r="G47" s="11">
        <v>30.646599999999999</v>
      </c>
    </row>
    <row r="48" spans="1:7" hidden="1">
      <c r="A48" s="1">
        <v>2013</v>
      </c>
      <c r="B48" s="9">
        <f t="shared" si="0"/>
        <v>0.271171</v>
      </c>
      <c r="C48" s="9">
        <f t="shared" si="0"/>
        <v>0.35449399999999998</v>
      </c>
      <c r="D48" s="9"/>
      <c r="F48" s="11">
        <v>27.117100000000001</v>
      </c>
      <c r="G48" s="11">
        <v>35.449399999999997</v>
      </c>
    </row>
    <row r="49" spans="1:7" hidden="1">
      <c r="A49" s="1">
        <v>2014</v>
      </c>
      <c r="B49" s="9">
        <f t="shared" si="0"/>
        <v>0.30882599999999999</v>
      </c>
      <c r="C49" s="9">
        <f t="shared" si="0"/>
        <v>0.40392699999999998</v>
      </c>
      <c r="D49" s="9"/>
      <c r="F49" s="12">
        <v>30.8826</v>
      </c>
      <c r="G49" s="12">
        <v>40.392699999999998</v>
      </c>
    </row>
    <row r="50" spans="1:7" hidden="1"/>
    <row r="51" spans="1:7" hidden="1">
      <c r="A51" s="1" t="s">
        <v>56</v>
      </c>
    </row>
    <row r="52" spans="1:7" hidden="1">
      <c r="B52" s="1" t="s">
        <v>49</v>
      </c>
      <c r="C52" s="1" t="s">
        <v>55</v>
      </c>
      <c r="D52" s="1" t="s">
        <v>49</v>
      </c>
      <c r="E52" s="1" t="s">
        <v>55</v>
      </c>
    </row>
    <row r="53" spans="1:7" hidden="1">
      <c r="A53" s="1">
        <v>2000</v>
      </c>
      <c r="B53" s="13">
        <f>B35-D53</f>
        <v>7.7353000000000057E-4</v>
      </c>
      <c r="C53" s="13">
        <f>C35-E53</f>
        <v>3.9739000000000007E-4</v>
      </c>
      <c r="D53" s="1">
        <v>7.0974099999999993E-3</v>
      </c>
      <c r="E53" s="1">
        <v>4.58612E-3</v>
      </c>
      <c r="F53" s="10">
        <v>0.70974099999999996</v>
      </c>
      <c r="G53" s="10">
        <v>0.45861200000000002</v>
      </c>
    </row>
    <row r="54" spans="1:7" hidden="1">
      <c r="A54" s="1">
        <v>2001</v>
      </c>
      <c r="B54" s="13">
        <f t="shared" ref="B54:C67" si="1">B36-D54</f>
        <v>1.1689999999999999E-3</v>
      </c>
      <c r="C54" s="13">
        <f t="shared" si="1"/>
        <v>5.0003000000000027E-4</v>
      </c>
      <c r="D54" s="1">
        <v>1.14812E-2</v>
      </c>
      <c r="E54" s="1">
        <v>6.0445099999999995E-3</v>
      </c>
      <c r="F54" s="11">
        <v>1.14812</v>
      </c>
      <c r="G54" s="11">
        <v>0.60445099999999996</v>
      </c>
    </row>
    <row r="55" spans="1:7" hidden="1">
      <c r="A55" s="1">
        <v>2002</v>
      </c>
      <c r="B55" s="13">
        <f t="shared" si="1"/>
        <v>1.5466000000000021E-3</v>
      </c>
      <c r="C55" s="13">
        <f t="shared" si="1"/>
        <v>6.230999999999997E-4</v>
      </c>
      <c r="D55" s="1">
        <v>1.5245999999999999E-2</v>
      </c>
      <c r="E55" s="1">
        <v>7.8820000000000001E-3</v>
      </c>
      <c r="F55" s="11">
        <v>1.5246</v>
      </c>
      <c r="G55" s="11">
        <v>0.78820000000000001</v>
      </c>
    </row>
    <row r="56" spans="1:7" hidden="1">
      <c r="A56" s="1">
        <v>2003</v>
      </c>
      <c r="B56" s="13">
        <f t="shared" si="1"/>
        <v>1.8631999999999989E-3</v>
      </c>
      <c r="C56" s="13">
        <f t="shared" si="1"/>
        <v>8.8219999999999965E-4</v>
      </c>
      <c r="D56" s="1">
        <v>1.9716000000000001E-2</v>
      </c>
      <c r="E56" s="1">
        <v>1.1576900000000001E-2</v>
      </c>
      <c r="F56" s="11">
        <v>1.9716</v>
      </c>
      <c r="G56" s="11">
        <v>1.1576900000000001</v>
      </c>
    </row>
    <row r="57" spans="1:7" hidden="1">
      <c r="A57" s="1">
        <v>2004</v>
      </c>
      <c r="B57" s="13">
        <f t="shared" si="1"/>
        <v>1.7829000000000005E-3</v>
      </c>
      <c r="C57" s="13">
        <f t="shared" si="1"/>
        <v>1.7035000000000002E-3</v>
      </c>
      <c r="D57" s="1">
        <v>2.0432199999999998E-2</v>
      </c>
      <c r="E57" s="1">
        <v>2.2920099999999999E-2</v>
      </c>
      <c r="F57" s="11">
        <v>2.0432199999999998</v>
      </c>
      <c r="G57" s="11">
        <v>2.2920099999999999</v>
      </c>
    </row>
    <row r="58" spans="1:7" hidden="1">
      <c r="A58" s="1">
        <v>2005</v>
      </c>
      <c r="B58" s="13">
        <f t="shared" si="1"/>
        <v>2.7134999999999972E-3</v>
      </c>
      <c r="C58" s="13">
        <f t="shared" si="1"/>
        <v>2.8520000000000004E-3</v>
      </c>
      <c r="D58" s="1">
        <v>3.04934E-2</v>
      </c>
      <c r="E58" s="1">
        <v>3.85495E-2</v>
      </c>
      <c r="F58" s="11">
        <v>3.0493399999999999</v>
      </c>
      <c r="G58" s="11">
        <v>3.8549500000000001</v>
      </c>
    </row>
    <row r="59" spans="1:7" hidden="1">
      <c r="A59" s="1">
        <v>2006</v>
      </c>
      <c r="B59" s="13">
        <f t="shared" si="1"/>
        <v>4.1664000000000007E-3</v>
      </c>
      <c r="C59" s="13">
        <f t="shared" si="1"/>
        <v>4.4145999999999908E-3</v>
      </c>
      <c r="D59" s="1">
        <v>4.7333E-2</v>
      </c>
      <c r="E59" s="1">
        <v>6.0594400000000007E-2</v>
      </c>
      <c r="F59" s="11">
        <v>4.7332999999999998</v>
      </c>
      <c r="G59" s="11">
        <v>6.0594400000000004</v>
      </c>
    </row>
    <row r="60" spans="1:7" hidden="1">
      <c r="A60" s="1">
        <v>2007</v>
      </c>
      <c r="B60" s="13">
        <f t="shared" si="1"/>
        <v>5.8293999999999985E-3</v>
      </c>
      <c r="C60" s="13">
        <f t="shared" si="1"/>
        <v>6.261600000000006E-3</v>
      </c>
      <c r="D60" s="1">
        <v>6.8020300000000006E-2</v>
      </c>
      <c r="E60" s="1">
        <v>8.8596099999999997E-2</v>
      </c>
      <c r="F60" s="11">
        <v>6.8020300000000002</v>
      </c>
      <c r="G60" s="11">
        <v>8.85961</v>
      </c>
    </row>
    <row r="61" spans="1:7" hidden="1">
      <c r="A61" s="1">
        <v>2008</v>
      </c>
      <c r="B61" s="13">
        <f t="shared" si="1"/>
        <v>5.8380999999999988E-3</v>
      </c>
      <c r="C61" s="13">
        <f t="shared" si="1"/>
        <v>8.3150000000000029E-3</v>
      </c>
      <c r="D61" s="1">
        <v>7.2109800000000002E-2</v>
      </c>
      <c r="E61" s="1">
        <v>0.116776</v>
      </c>
      <c r="F61" s="11">
        <v>7.2109800000000002</v>
      </c>
      <c r="G61" s="11">
        <v>11.6776</v>
      </c>
    </row>
    <row r="62" spans="1:7" hidden="1">
      <c r="A62" s="1">
        <v>2009</v>
      </c>
      <c r="B62" s="13">
        <f t="shared" si="1"/>
        <v>8.3190000000000208E-3</v>
      </c>
      <c r="C62" s="13">
        <f t="shared" si="1"/>
        <v>1.0492000000000029E-2</v>
      </c>
      <c r="D62" s="1">
        <v>0.10332599999999999</v>
      </c>
      <c r="E62" s="1">
        <v>0.14707599999999998</v>
      </c>
      <c r="F62" s="11">
        <v>10.332599999999999</v>
      </c>
      <c r="G62" s="11">
        <v>14.707599999999999</v>
      </c>
    </row>
    <row r="63" spans="1:7" hidden="1">
      <c r="A63" s="1">
        <v>2010</v>
      </c>
      <c r="B63" s="13">
        <f t="shared" si="1"/>
        <v>1.0335999999999984E-2</v>
      </c>
      <c r="C63" s="13">
        <f t="shared" si="1"/>
        <v>1.2976999999999989E-2</v>
      </c>
      <c r="D63" s="1">
        <v>0.13142400000000001</v>
      </c>
      <c r="E63" s="1">
        <v>0.18490400000000001</v>
      </c>
      <c r="F63" s="11">
        <v>13.1424</v>
      </c>
      <c r="G63" s="11">
        <v>18.490400000000001</v>
      </c>
    </row>
    <row r="64" spans="1:7" hidden="1">
      <c r="A64" s="1">
        <v>2011</v>
      </c>
      <c r="B64" s="13">
        <f t="shared" si="1"/>
        <v>1.3898999999999995E-2</v>
      </c>
      <c r="C64" s="13">
        <f t="shared" si="1"/>
        <v>1.6594999999999999E-2</v>
      </c>
      <c r="D64" s="1">
        <v>0.17355200000000001</v>
      </c>
      <c r="E64" s="1">
        <v>0.23427000000000001</v>
      </c>
      <c r="F64" s="11">
        <v>17.3552</v>
      </c>
      <c r="G64" s="11">
        <v>23.427</v>
      </c>
    </row>
    <row r="65" spans="1:7" hidden="1">
      <c r="A65" s="1">
        <v>2012</v>
      </c>
      <c r="B65" s="13">
        <f t="shared" si="1"/>
        <v>1.6361999999999988E-2</v>
      </c>
      <c r="C65" s="13">
        <f t="shared" si="1"/>
        <v>2.0545000000000035E-2</v>
      </c>
      <c r="D65" s="1">
        <v>0.21525300000000003</v>
      </c>
      <c r="E65" s="1">
        <v>0.28592099999999998</v>
      </c>
      <c r="F65" s="11">
        <v>21.525300000000001</v>
      </c>
      <c r="G65" s="11">
        <v>28.592099999999999</v>
      </c>
    </row>
    <row r="66" spans="1:7" hidden="1">
      <c r="A66" s="1">
        <v>2013</v>
      </c>
      <c r="B66" s="13">
        <f t="shared" si="1"/>
        <v>1.9191000000000014E-2</v>
      </c>
      <c r="C66" s="13">
        <f t="shared" si="1"/>
        <v>2.4754999999999971E-2</v>
      </c>
      <c r="D66" s="1">
        <v>0.25197999999999998</v>
      </c>
      <c r="E66" s="1">
        <v>0.329739</v>
      </c>
      <c r="F66" s="11">
        <v>25.198</v>
      </c>
      <c r="G66" s="11">
        <v>32.9739</v>
      </c>
    </row>
    <row r="67" spans="1:7" hidden="1">
      <c r="A67" s="1">
        <v>2014</v>
      </c>
      <c r="B67" s="13">
        <f t="shared" si="1"/>
        <v>2.0980999999999972E-2</v>
      </c>
      <c r="C67" s="13">
        <f t="shared" si="1"/>
        <v>2.8975999999999946E-2</v>
      </c>
      <c r="D67" s="1">
        <v>0.28784500000000002</v>
      </c>
      <c r="E67" s="1">
        <v>0.37495100000000003</v>
      </c>
      <c r="F67" s="12">
        <v>28.784500000000001</v>
      </c>
      <c r="G67" s="12">
        <v>37.495100000000001</v>
      </c>
    </row>
    <row r="68" spans="1:7" hidden="1"/>
    <row r="69" spans="1:7" hidden="1">
      <c r="A69" s="1" t="s">
        <v>57</v>
      </c>
    </row>
    <row r="70" spans="1:7" hidden="1">
      <c r="B70" s="1" t="s">
        <v>49</v>
      </c>
      <c r="C70" s="1" t="s">
        <v>55</v>
      </c>
      <c r="D70" s="1" t="s">
        <v>49</v>
      </c>
      <c r="E70" s="1" t="s">
        <v>55</v>
      </c>
    </row>
    <row r="71" spans="1:7" hidden="1">
      <c r="A71" s="1">
        <v>2000</v>
      </c>
      <c r="B71" s="13">
        <f>D71-B35</f>
        <v>9.1427000000000001E-4</v>
      </c>
      <c r="C71" s="13">
        <f>E71-C35</f>
        <v>4.4500000000000008E-4</v>
      </c>
      <c r="D71" s="1">
        <v>8.7852099999999999E-3</v>
      </c>
      <c r="E71" s="1">
        <v>5.4285100000000001E-3</v>
      </c>
      <c r="F71" s="10">
        <v>0.878521</v>
      </c>
      <c r="G71" s="10">
        <v>0.54285099999999997</v>
      </c>
    </row>
    <row r="72" spans="1:7" hidden="1">
      <c r="A72" s="1">
        <v>2001</v>
      </c>
      <c r="B72" s="13">
        <f t="shared" ref="B72:C85" si="2">D72-B36</f>
        <v>1.4463000000000011E-3</v>
      </c>
      <c r="C72" s="13">
        <f t="shared" si="2"/>
        <v>5.560799999999996E-4</v>
      </c>
      <c r="D72" s="1">
        <v>1.4096500000000001E-2</v>
      </c>
      <c r="E72" s="1">
        <v>7.1006199999999993E-3</v>
      </c>
      <c r="F72" s="11">
        <v>1.4096500000000001</v>
      </c>
      <c r="G72" s="11">
        <v>0.71006199999999997</v>
      </c>
    </row>
    <row r="73" spans="1:7" hidden="1">
      <c r="A73" s="1">
        <v>2002</v>
      </c>
      <c r="B73" s="13">
        <f t="shared" si="2"/>
        <v>1.7941999999999993E-3</v>
      </c>
      <c r="C73" s="13">
        <f t="shared" si="2"/>
        <v>7.0244000000000036E-4</v>
      </c>
      <c r="D73" s="1">
        <v>1.8586800000000001E-2</v>
      </c>
      <c r="E73" s="1">
        <v>9.2075400000000002E-3</v>
      </c>
      <c r="F73" s="11">
        <v>1.8586800000000001</v>
      </c>
      <c r="G73" s="11">
        <v>0.92075399999999996</v>
      </c>
    </row>
    <row r="74" spans="1:7" hidden="1">
      <c r="A74" s="1">
        <v>2003</v>
      </c>
      <c r="B74" s="13">
        <f t="shared" si="2"/>
        <v>2.2460000000000015E-3</v>
      </c>
      <c r="C74" s="13">
        <f t="shared" si="2"/>
        <v>1.0182000000000004E-3</v>
      </c>
      <c r="D74" s="1">
        <v>2.3825200000000001E-2</v>
      </c>
      <c r="E74" s="1">
        <v>1.3477300000000001E-2</v>
      </c>
      <c r="F74" s="11">
        <v>2.38252</v>
      </c>
      <c r="G74" s="11">
        <v>1.3477300000000001</v>
      </c>
    </row>
    <row r="75" spans="1:7" hidden="1">
      <c r="A75" s="1">
        <v>2004</v>
      </c>
      <c r="B75" s="13">
        <f t="shared" si="2"/>
        <v>2.236400000000003E-3</v>
      </c>
      <c r="C75" s="13">
        <f t="shared" si="2"/>
        <v>1.9705E-3</v>
      </c>
      <c r="D75" s="1">
        <v>2.4451500000000001E-2</v>
      </c>
      <c r="E75" s="1">
        <v>2.6594099999999999E-2</v>
      </c>
      <c r="F75" s="11">
        <v>2.4451499999999999</v>
      </c>
      <c r="G75" s="11">
        <v>2.6594099999999998</v>
      </c>
    </row>
    <row r="76" spans="1:7" hidden="1">
      <c r="A76" s="1">
        <v>2005</v>
      </c>
      <c r="B76" s="13">
        <f t="shared" si="2"/>
        <v>3.2529999999999989E-3</v>
      </c>
      <c r="C76" s="13">
        <f t="shared" si="2"/>
        <v>3.2402999999999946E-3</v>
      </c>
      <c r="D76" s="1">
        <v>3.6459899999999996E-2</v>
      </c>
      <c r="E76" s="1">
        <v>4.4641799999999995E-2</v>
      </c>
      <c r="F76" s="11">
        <v>3.6459899999999998</v>
      </c>
      <c r="G76" s="11">
        <v>4.4641799999999998</v>
      </c>
    </row>
    <row r="77" spans="1:7" hidden="1">
      <c r="A77" s="1">
        <v>2006</v>
      </c>
      <c r="B77" s="13">
        <f t="shared" si="2"/>
        <v>4.8331999999999958E-3</v>
      </c>
      <c r="C77" s="13">
        <f t="shared" si="2"/>
        <v>5.0781000000000021E-3</v>
      </c>
      <c r="D77" s="1">
        <v>5.6332599999999997E-2</v>
      </c>
      <c r="E77" s="1">
        <v>7.0087099999999999E-2</v>
      </c>
      <c r="F77" s="11">
        <v>5.6332599999999999</v>
      </c>
      <c r="G77" s="11">
        <v>7.0087099999999998</v>
      </c>
    </row>
    <row r="78" spans="1:7" hidden="1">
      <c r="A78" s="1">
        <v>2007</v>
      </c>
      <c r="B78" s="13">
        <f t="shared" si="2"/>
        <v>6.7887999999999976E-3</v>
      </c>
      <c r="C78" s="13">
        <f t="shared" si="2"/>
        <v>7.3302999999999979E-3</v>
      </c>
      <c r="D78" s="1">
        <v>8.0638500000000002E-2</v>
      </c>
      <c r="E78" s="1">
        <v>0.102188</v>
      </c>
      <c r="F78" s="11">
        <v>8.0638500000000004</v>
      </c>
      <c r="G78" s="11">
        <v>10.2188</v>
      </c>
    </row>
    <row r="79" spans="1:7" hidden="1">
      <c r="A79" s="1">
        <v>2008</v>
      </c>
      <c r="B79" s="13">
        <f t="shared" si="2"/>
        <v>6.8270999999999887E-3</v>
      </c>
      <c r="C79" s="13">
        <f t="shared" si="2"/>
        <v>9.5780000000000032E-3</v>
      </c>
      <c r="D79" s="1">
        <v>8.4774999999999989E-2</v>
      </c>
      <c r="E79" s="1">
        <v>0.13466900000000001</v>
      </c>
      <c r="F79" s="11">
        <v>8.4774999999999991</v>
      </c>
      <c r="G79" s="11">
        <v>13.466900000000001</v>
      </c>
    </row>
    <row r="80" spans="1:7" hidden="1">
      <c r="A80" s="1">
        <v>2009</v>
      </c>
      <c r="B80" s="13">
        <f t="shared" si="2"/>
        <v>9.1769999999999907E-3</v>
      </c>
      <c r="C80" s="13">
        <f t="shared" si="2"/>
        <v>1.2084999999999985E-2</v>
      </c>
      <c r="D80" s="1">
        <v>0.120822</v>
      </c>
      <c r="E80" s="1">
        <v>0.169653</v>
      </c>
      <c r="F80" s="11">
        <v>12.0822</v>
      </c>
      <c r="G80" s="11">
        <v>16.965299999999999</v>
      </c>
    </row>
    <row r="81" spans="1:7" hidden="1">
      <c r="A81" s="1">
        <v>2010</v>
      </c>
      <c r="B81" s="13">
        <f t="shared" si="2"/>
        <v>1.1691000000000007E-2</v>
      </c>
      <c r="C81" s="13">
        <f t="shared" si="2"/>
        <v>1.5115000000000017E-2</v>
      </c>
      <c r="D81" s="1">
        <v>0.153451</v>
      </c>
      <c r="E81" s="1">
        <v>0.21299600000000002</v>
      </c>
      <c r="F81" s="11">
        <v>15.3451</v>
      </c>
      <c r="G81" s="11">
        <v>21.299600000000002</v>
      </c>
    </row>
    <row r="82" spans="1:7" hidden="1">
      <c r="A82" s="1">
        <v>2011</v>
      </c>
      <c r="B82" s="13">
        <f t="shared" si="2"/>
        <v>1.5141999999999989E-2</v>
      </c>
      <c r="C82" s="13">
        <f t="shared" si="2"/>
        <v>2.360599999999996E-2</v>
      </c>
      <c r="D82" s="1">
        <v>0.202593</v>
      </c>
      <c r="E82" s="1">
        <v>0.27447099999999997</v>
      </c>
      <c r="F82" s="11">
        <v>20.2593</v>
      </c>
      <c r="G82" s="11">
        <v>27.447099999999999</v>
      </c>
    </row>
    <row r="83" spans="1:7" hidden="1">
      <c r="A83" s="1">
        <v>2012</v>
      </c>
      <c r="B83" s="13">
        <f t="shared" si="2"/>
        <v>1.9239000000000006E-2</v>
      </c>
      <c r="C83" s="13">
        <f t="shared" si="2"/>
        <v>3.0829999999999969E-2</v>
      </c>
      <c r="D83" s="1">
        <v>0.25085400000000002</v>
      </c>
      <c r="E83" s="1">
        <v>0.33729599999999998</v>
      </c>
      <c r="F83" s="11">
        <v>25.0854</v>
      </c>
      <c r="G83" s="11">
        <v>33.729599999999998</v>
      </c>
    </row>
    <row r="84" spans="1:7" hidden="1">
      <c r="A84" s="1">
        <v>2013</v>
      </c>
      <c r="B84" s="13">
        <f t="shared" si="2"/>
        <v>2.1438000000000013E-2</v>
      </c>
      <c r="C84" s="13">
        <f t="shared" si="2"/>
        <v>4.5297000000000032E-2</v>
      </c>
      <c r="D84" s="1">
        <v>0.29260900000000001</v>
      </c>
      <c r="E84" s="1">
        <v>0.39979100000000001</v>
      </c>
      <c r="F84" s="11">
        <v>29.260899999999999</v>
      </c>
      <c r="G84" s="11">
        <v>39.979100000000003</v>
      </c>
    </row>
    <row r="85" spans="1:7" hidden="1">
      <c r="A85" s="1">
        <v>2014</v>
      </c>
      <c r="B85" s="13">
        <f t="shared" si="2"/>
        <v>2.5413000000000019E-2</v>
      </c>
      <c r="C85" s="13">
        <f t="shared" si="2"/>
        <v>5.0202000000000024E-2</v>
      </c>
      <c r="D85" s="1">
        <v>0.33423900000000001</v>
      </c>
      <c r="E85" s="1">
        <v>0.454129</v>
      </c>
      <c r="F85" s="12">
        <v>33.423900000000003</v>
      </c>
      <c r="G85" s="12">
        <v>45.4129</v>
      </c>
    </row>
  </sheetData>
  <sheetProtection algorithmName="SHA-512" hashValue="xe4IkQkAcKcYwUqdTsMh8L8cJfFVbo3y8CLcgd8pzgQbjaqQd981DpPWSSIoi4DQcyrvvTVRoU2whTKPd9Qepw==" saltValue="sYqH3tvFL1Mqy+ZfQG2Nmw==" spinCount="100000" sheet="1"/>
  <mergeCells count="1">
    <mergeCell ref="N1:Q29"/>
  </mergeCells>
  <pageMargins left="0.7" right="0.7" top="0.75" bottom="0.75" header="0.3" footer="0.3"/>
  <pageSetup orientation="portrait"/>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45"/>
  <sheetViews>
    <sheetView showGridLines="0" zoomScale="80" zoomScaleNormal="80" workbookViewId="0">
      <selection activeCell="V16" sqref="V16"/>
    </sheetView>
  </sheetViews>
  <sheetFormatPr defaultColWidth="8.75" defaultRowHeight="15.75"/>
  <cols>
    <col min="1" max="1" width="9" style="48" bestFit="1" customWidth="1"/>
    <col min="2" max="2" width="8.75" style="48"/>
    <col min="3" max="4" width="9" style="48" bestFit="1" customWidth="1"/>
    <col min="5" max="7" width="9.25" style="48" bestFit="1" customWidth="1"/>
    <col min="8" max="13" width="9" style="48" bestFit="1" customWidth="1"/>
    <col min="14" max="14" width="4.25" style="48" customWidth="1"/>
    <col min="15" max="19" width="9" style="48" bestFit="1" customWidth="1"/>
    <col min="20" max="16384" width="8.75" style="48"/>
  </cols>
  <sheetData>
    <row r="1" spans="14:18">
      <c r="N1" s="64"/>
      <c r="O1" s="64"/>
      <c r="P1" s="64"/>
      <c r="Q1" s="64"/>
    </row>
    <row r="2" spans="14:18">
      <c r="N2" s="64"/>
      <c r="O2" s="440" t="s">
        <v>450</v>
      </c>
      <c r="P2" s="440"/>
      <c r="Q2" s="440"/>
      <c r="R2" s="440"/>
    </row>
    <row r="3" spans="14:18">
      <c r="N3" s="64"/>
      <c r="O3" s="440"/>
      <c r="P3" s="440"/>
      <c r="Q3" s="440"/>
      <c r="R3" s="440"/>
    </row>
    <row r="4" spans="14:18">
      <c r="N4" s="64"/>
      <c r="O4" s="440"/>
      <c r="P4" s="440"/>
      <c r="Q4" s="440"/>
      <c r="R4" s="440"/>
    </row>
    <row r="5" spans="14:18">
      <c r="N5" s="64"/>
      <c r="O5" s="440"/>
      <c r="P5" s="440"/>
      <c r="Q5" s="440"/>
      <c r="R5" s="440"/>
    </row>
    <row r="6" spans="14:18">
      <c r="N6" s="64"/>
      <c r="O6" s="440"/>
      <c r="P6" s="440"/>
      <c r="Q6" s="440"/>
      <c r="R6" s="440"/>
    </row>
    <row r="7" spans="14:18">
      <c r="N7" s="64"/>
      <c r="O7" s="440"/>
      <c r="P7" s="440"/>
      <c r="Q7" s="440"/>
      <c r="R7" s="440"/>
    </row>
    <row r="8" spans="14:18">
      <c r="N8" s="64"/>
      <c r="O8" s="440"/>
      <c r="P8" s="440"/>
      <c r="Q8" s="440"/>
      <c r="R8" s="440"/>
    </row>
    <row r="9" spans="14:18">
      <c r="N9" s="64"/>
      <c r="O9" s="440"/>
      <c r="P9" s="440"/>
      <c r="Q9" s="440"/>
      <c r="R9" s="440"/>
    </row>
    <row r="10" spans="14:18">
      <c r="N10" s="64"/>
      <c r="O10" s="440"/>
      <c r="P10" s="440"/>
      <c r="Q10" s="440"/>
      <c r="R10" s="440"/>
    </row>
    <row r="11" spans="14:18">
      <c r="N11" s="64"/>
      <c r="O11" s="440"/>
      <c r="P11" s="440"/>
      <c r="Q11" s="440"/>
      <c r="R11" s="440"/>
    </row>
    <row r="12" spans="14:18">
      <c r="N12" s="64"/>
      <c r="O12" s="440"/>
      <c r="P12" s="440"/>
      <c r="Q12" s="440"/>
      <c r="R12" s="440"/>
    </row>
    <row r="13" spans="14:18">
      <c r="N13" s="64"/>
      <c r="O13" s="440"/>
      <c r="P13" s="440"/>
      <c r="Q13" s="440"/>
      <c r="R13" s="440"/>
    </row>
    <row r="14" spans="14:18">
      <c r="N14" s="64"/>
      <c r="O14" s="440"/>
      <c r="P14" s="440"/>
      <c r="Q14" s="440"/>
      <c r="R14" s="440"/>
    </row>
    <row r="15" spans="14:18">
      <c r="N15" s="64"/>
      <c r="O15" s="440"/>
      <c r="P15" s="440"/>
      <c r="Q15" s="440"/>
      <c r="R15" s="440"/>
    </row>
    <row r="16" spans="14:18">
      <c r="N16" s="64"/>
      <c r="O16" s="440"/>
      <c r="P16" s="440"/>
      <c r="Q16" s="440"/>
      <c r="R16" s="440"/>
    </row>
    <row r="17" spans="1:18">
      <c r="N17" s="64"/>
      <c r="O17" s="440"/>
      <c r="P17" s="440"/>
      <c r="Q17" s="440"/>
      <c r="R17" s="440"/>
    </row>
    <row r="18" spans="1:18">
      <c r="N18" s="64"/>
      <c r="O18" s="440"/>
      <c r="P18" s="440"/>
      <c r="Q18" s="440"/>
      <c r="R18" s="440"/>
    </row>
    <row r="19" spans="1:18">
      <c r="N19" s="64"/>
      <c r="O19" s="440"/>
      <c r="P19" s="440"/>
      <c r="Q19" s="440"/>
      <c r="R19" s="440"/>
    </row>
    <row r="20" spans="1:18">
      <c r="N20" s="64"/>
      <c r="O20" s="440"/>
      <c r="P20" s="440"/>
      <c r="Q20" s="440"/>
      <c r="R20" s="440"/>
    </row>
    <row r="21" spans="1:18">
      <c r="N21" s="64"/>
      <c r="O21" s="64"/>
      <c r="P21" s="64"/>
      <c r="Q21" s="64"/>
    </row>
    <row r="22" spans="1:18">
      <c r="N22" s="64"/>
      <c r="O22" s="64"/>
      <c r="P22" s="64"/>
      <c r="Q22" s="64"/>
    </row>
    <row r="23" spans="1:18">
      <c r="N23" s="64"/>
      <c r="O23" s="64"/>
      <c r="P23" s="64"/>
      <c r="Q23" s="64"/>
    </row>
    <row r="24" spans="1:18">
      <c r="N24" s="64"/>
      <c r="O24" s="64"/>
      <c r="P24" s="64"/>
      <c r="Q24" s="64"/>
    </row>
    <row r="25" spans="1:18">
      <c r="N25" s="64"/>
      <c r="O25" s="64"/>
      <c r="P25" s="64"/>
      <c r="Q25" s="64"/>
    </row>
    <row r="26" spans="1:18">
      <c r="N26" s="64"/>
      <c r="O26" s="64"/>
      <c r="P26" s="64"/>
      <c r="Q26" s="64"/>
    </row>
    <row r="27" spans="1:18">
      <c r="N27" s="64"/>
      <c r="O27" s="64"/>
      <c r="P27" s="64"/>
      <c r="Q27" s="64"/>
    </row>
    <row r="28" spans="1:18">
      <c r="N28" s="64"/>
      <c r="O28" s="64"/>
      <c r="P28" s="64"/>
      <c r="Q28" s="64"/>
    </row>
    <row r="29" spans="1:18">
      <c r="N29" s="64"/>
      <c r="O29" s="64"/>
      <c r="P29" s="64"/>
      <c r="Q29" s="64"/>
    </row>
    <row r="30" spans="1:18">
      <c r="A30" s="48" t="s">
        <v>125</v>
      </c>
    </row>
    <row r="33" spans="1:11" ht="13.9" hidden="1" customHeight="1"/>
    <row r="34" spans="1:11" hidden="1">
      <c r="B34" s="48" t="s">
        <v>49</v>
      </c>
      <c r="C34" s="48" t="s">
        <v>112</v>
      </c>
      <c r="D34" s="48" t="s">
        <v>111</v>
      </c>
      <c r="E34" s="48" t="s">
        <v>55</v>
      </c>
      <c r="F34" s="48" t="s">
        <v>85</v>
      </c>
      <c r="G34" s="48" t="s">
        <v>86</v>
      </c>
      <c r="H34" s="119" t="s">
        <v>113</v>
      </c>
      <c r="I34" s="119" t="s">
        <v>114</v>
      </c>
      <c r="J34" s="119" t="s">
        <v>115</v>
      </c>
      <c r="K34" s="119" t="s">
        <v>116</v>
      </c>
    </row>
    <row r="35" spans="1:11" hidden="1">
      <c r="A35" s="285">
        <v>2010</v>
      </c>
      <c r="B35" s="50">
        <v>6.6999080000000003E-2</v>
      </c>
      <c r="C35" s="50">
        <v>4.3597049999999998E-2</v>
      </c>
      <c r="D35" s="50">
        <v>8.9986499999999997E-2</v>
      </c>
      <c r="E35" s="50">
        <v>0.14451913</v>
      </c>
      <c r="F35" s="50">
        <v>0.10143924999999999</v>
      </c>
      <c r="G35" s="50">
        <v>0.18376609999999999</v>
      </c>
      <c r="H35" s="65">
        <v>-2.3402030000000004E-2</v>
      </c>
      <c r="I35" s="65">
        <v>-2.2987419999999995E-2</v>
      </c>
      <c r="J35" s="65">
        <v>-4.3079880000000001E-2</v>
      </c>
      <c r="K35" s="65">
        <v>-3.9246969999999992E-2</v>
      </c>
    </row>
    <row r="36" spans="1:11" hidden="1">
      <c r="A36" s="285">
        <v>2011</v>
      </c>
      <c r="B36" s="50">
        <v>9.9157170000000003E-2</v>
      </c>
      <c r="C36" s="50">
        <v>6.4036109999999993E-2</v>
      </c>
      <c r="D36" s="50">
        <v>0.13252418999999999</v>
      </c>
      <c r="E36" s="50">
        <v>0.17059117000000001</v>
      </c>
      <c r="F36" s="50">
        <v>0.11989046</v>
      </c>
      <c r="G36" s="50">
        <v>0.21768791000000001</v>
      </c>
      <c r="H36" s="65">
        <v>-3.5121060000000009E-2</v>
      </c>
      <c r="I36" s="65">
        <v>-3.3367019999999983E-2</v>
      </c>
      <c r="J36" s="65">
        <v>-5.070071000000001E-2</v>
      </c>
      <c r="K36" s="65">
        <v>-4.7096739999999998E-2</v>
      </c>
    </row>
    <row r="37" spans="1:11" hidden="1">
      <c r="A37" s="285">
        <v>2012</v>
      </c>
      <c r="B37" s="50">
        <v>0.10940862</v>
      </c>
      <c r="C37" s="50">
        <v>7.0335210000000009E-2</v>
      </c>
      <c r="D37" s="50">
        <v>0.14670753</v>
      </c>
      <c r="E37" s="50">
        <v>0.20253247999999999</v>
      </c>
      <c r="F37" s="50">
        <v>0.14245542</v>
      </c>
      <c r="G37" s="50">
        <v>0.25861003999999999</v>
      </c>
      <c r="H37" s="65">
        <v>-3.9073409999999989E-2</v>
      </c>
      <c r="I37" s="65">
        <v>-3.7298910000000005E-2</v>
      </c>
      <c r="J37" s="65">
        <v>-6.0077059999999988E-2</v>
      </c>
      <c r="K37" s="65">
        <v>-5.6077559999999999E-2</v>
      </c>
    </row>
    <row r="38" spans="1:11" hidden="1">
      <c r="A38" s="285">
        <v>2013</v>
      </c>
      <c r="B38" s="50">
        <v>0.13472141000000001</v>
      </c>
      <c r="C38" s="50">
        <v>8.5819699999999999E-2</v>
      </c>
      <c r="D38" s="50">
        <v>0.18014002999999998</v>
      </c>
      <c r="E38" s="50">
        <v>0.23448056</v>
      </c>
      <c r="F38" s="50">
        <v>0.16415582000000001</v>
      </c>
      <c r="G38" s="50">
        <v>0.30041226000000004</v>
      </c>
      <c r="H38" s="65">
        <v>-4.8901710000000015E-2</v>
      </c>
      <c r="I38" s="65">
        <v>-4.5418619999999965E-2</v>
      </c>
      <c r="J38" s="65">
        <v>-7.0324739999999997E-2</v>
      </c>
      <c r="K38" s="65">
        <v>-6.5931700000000037E-2</v>
      </c>
    </row>
    <row r="39" spans="1:11" hidden="1">
      <c r="A39" s="285">
        <v>2014</v>
      </c>
      <c r="B39" s="50">
        <v>0.15661585</v>
      </c>
      <c r="C39" s="50">
        <v>9.9483200000000008E-2</v>
      </c>
      <c r="D39" s="50">
        <v>0.21203187000000001</v>
      </c>
      <c r="E39" s="50">
        <v>0.26878542</v>
      </c>
      <c r="F39" s="50">
        <v>0.18794571000000002</v>
      </c>
      <c r="G39" s="50">
        <v>0.34503719999999999</v>
      </c>
      <c r="H39" s="65">
        <v>-5.7132649999999993E-2</v>
      </c>
      <c r="I39" s="65">
        <v>-5.541602000000001E-2</v>
      </c>
      <c r="J39" s="65">
        <v>-8.0839709999999981E-2</v>
      </c>
      <c r="K39" s="65">
        <v>-7.6251779999999991E-2</v>
      </c>
    </row>
    <row r="40" spans="1:11" hidden="1">
      <c r="A40" s="285">
        <v>2015</v>
      </c>
      <c r="B40" s="50">
        <v>0.17472163999999998</v>
      </c>
      <c r="C40" s="50">
        <v>0.10976971000000001</v>
      </c>
      <c r="D40" s="50">
        <v>0.23696300999999997</v>
      </c>
      <c r="E40" s="50">
        <v>0.30550553000000003</v>
      </c>
      <c r="F40" s="50">
        <v>0.21297235</v>
      </c>
      <c r="G40" s="50">
        <v>0.39239542999999999</v>
      </c>
      <c r="H40" s="65">
        <v>-6.4951929999999977E-2</v>
      </c>
      <c r="I40" s="65">
        <v>-6.224136999999999E-2</v>
      </c>
      <c r="J40" s="65">
        <v>-9.253318000000002E-2</v>
      </c>
      <c r="K40" s="65">
        <v>-8.6889899999999964E-2</v>
      </c>
    </row>
    <row r="41" spans="1:11" hidden="1">
      <c r="A41" s="285">
        <v>2016</v>
      </c>
      <c r="B41" s="50">
        <v>0.21430582999999997</v>
      </c>
      <c r="C41" s="50">
        <v>0.13366453</v>
      </c>
      <c r="D41" s="50">
        <v>0.29316488000000002</v>
      </c>
      <c r="E41" s="50">
        <v>0.35463338</v>
      </c>
      <c r="F41" s="50">
        <v>0.24836770999999999</v>
      </c>
      <c r="G41" s="50">
        <v>0.45702266000000002</v>
      </c>
      <c r="H41" s="65">
        <v>-8.0641299999999971E-2</v>
      </c>
      <c r="I41" s="65">
        <v>-7.8859050000000042E-2</v>
      </c>
      <c r="J41" s="65">
        <v>-0.10626567000000001</v>
      </c>
      <c r="K41" s="65">
        <v>-0.10238928000000003</v>
      </c>
    </row>
    <row r="42" spans="1:11">
      <c r="A42" s="285"/>
    </row>
    <row r="44" spans="1:11">
      <c r="H44"/>
    </row>
    <row r="45" spans="1:11">
      <c r="H45"/>
    </row>
  </sheetData>
  <sheetProtection algorithmName="SHA-512" hashValue="VIEkB064TPWR6DRqYwIsOqZq504qd8OtYa8ATTUWQCcuYbYFBUUMXxFBI5dd7cGu21nL9nXbOt8NMm0hUzYMxA==" saltValue="895ayo4W1iHpDYVwFnfySQ==" spinCount="100000" sheet="1"/>
  <mergeCells count="1">
    <mergeCell ref="O2:R20"/>
  </mergeCells>
  <pageMargins left="0.7" right="0.7" top="0.75" bottom="0.75" header="0.3" footer="0.3"/>
  <pageSetup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S59"/>
  <sheetViews>
    <sheetView showGridLines="0" zoomScale="80" zoomScaleNormal="80" workbookViewId="0">
      <selection activeCell="U24" sqref="U24"/>
    </sheetView>
  </sheetViews>
  <sheetFormatPr defaultColWidth="8.75" defaultRowHeight="15.75"/>
  <cols>
    <col min="1" max="4" width="9" style="258" customWidth="1"/>
    <col min="5" max="11" width="8.75" style="258"/>
    <col min="12" max="12" width="10.125" style="258" customWidth="1"/>
    <col min="13" max="14" width="8.75" style="258"/>
    <col min="15" max="15" width="6.375" style="258" customWidth="1"/>
    <col min="16" max="16" width="13" style="258" customWidth="1"/>
    <col min="17" max="17" width="9.75" style="258" customWidth="1"/>
    <col min="18" max="18" width="13.625" style="21" customWidth="1"/>
    <col min="19" max="16384" width="8.75" style="21"/>
  </cols>
  <sheetData>
    <row r="2" spans="16:19" ht="15" customHeight="1">
      <c r="P2" s="256"/>
      <c r="Q2" s="256"/>
      <c r="R2"/>
      <c r="S2"/>
    </row>
    <row r="3" spans="16:19" ht="15" customHeight="1">
      <c r="P3" s="453" t="s">
        <v>452</v>
      </c>
      <c r="Q3" s="453"/>
      <c r="R3" s="453"/>
      <c r="S3"/>
    </row>
    <row r="4" spans="16:19" ht="15" customHeight="1">
      <c r="P4" s="453"/>
      <c r="Q4" s="453"/>
      <c r="R4" s="453"/>
      <c r="S4"/>
    </row>
    <row r="5" spans="16:19" ht="15" customHeight="1">
      <c r="P5" s="453"/>
      <c r="Q5" s="453"/>
      <c r="R5" s="453"/>
      <c r="S5"/>
    </row>
    <row r="6" spans="16:19" ht="15" customHeight="1">
      <c r="P6" s="453"/>
      <c r="Q6" s="453"/>
      <c r="R6" s="453"/>
      <c r="S6"/>
    </row>
    <row r="7" spans="16:19" ht="15" customHeight="1">
      <c r="P7" s="453"/>
      <c r="Q7" s="453"/>
      <c r="R7" s="453"/>
      <c r="S7"/>
    </row>
    <row r="8" spans="16:19" ht="15" customHeight="1">
      <c r="P8" s="453"/>
      <c r="Q8" s="453"/>
      <c r="R8" s="453"/>
      <c r="S8"/>
    </row>
    <row r="9" spans="16:19" ht="15" customHeight="1">
      <c r="P9" s="453"/>
      <c r="Q9" s="453"/>
      <c r="R9" s="453"/>
      <c r="S9"/>
    </row>
    <row r="10" spans="16:19" ht="15" customHeight="1">
      <c r="P10" s="453"/>
      <c r="Q10" s="453"/>
      <c r="R10" s="453"/>
      <c r="S10"/>
    </row>
    <row r="11" spans="16:19" ht="15" customHeight="1">
      <c r="P11" s="453"/>
      <c r="Q11" s="453"/>
      <c r="R11" s="453"/>
      <c r="S11"/>
    </row>
    <row r="12" spans="16:19" ht="15" customHeight="1">
      <c r="P12" s="453"/>
      <c r="Q12" s="453"/>
      <c r="R12" s="453"/>
      <c r="S12"/>
    </row>
    <row r="13" spans="16:19" ht="15" customHeight="1">
      <c r="P13" s="453"/>
      <c r="Q13" s="453"/>
      <c r="R13" s="453"/>
      <c r="S13"/>
    </row>
    <row r="14" spans="16:19" ht="15" customHeight="1">
      <c r="P14" s="453"/>
      <c r="Q14" s="453"/>
      <c r="R14" s="453"/>
      <c r="S14"/>
    </row>
    <row r="15" spans="16:19" ht="15" customHeight="1">
      <c r="P15" s="453"/>
      <c r="Q15" s="453"/>
      <c r="R15" s="453"/>
      <c r="S15"/>
    </row>
    <row r="16" spans="16:19" ht="15" customHeight="1">
      <c r="P16" s="453"/>
      <c r="Q16" s="453"/>
      <c r="R16" s="453"/>
      <c r="S16"/>
    </row>
    <row r="17" spans="1:19" ht="15" customHeight="1">
      <c r="P17" s="453"/>
      <c r="Q17" s="453"/>
      <c r="R17" s="453"/>
      <c r="S17"/>
    </row>
    <row r="18" spans="1:19" ht="15" customHeight="1">
      <c r="P18" s="453"/>
      <c r="Q18" s="453"/>
      <c r="R18" s="453"/>
      <c r="S18"/>
    </row>
    <row r="19" spans="1:19" ht="15" customHeight="1">
      <c r="P19" s="453"/>
      <c r="Q19" s="453"/>
      <c r="R19" s="453"/>
      <c r="S19"/>
    </row>
    <row r="20" spans="1:19" ht="15" customHeight="1">
      <c r="P20" s="453"/>
      <c r="Q20" s="453"/>
      <c r="R20" s="453"/>
      <c r="S20"/>
    </row>
    <row r="21" spans="1:19">
      <c r="P21" s="453"/>
      <c r="Q21" s="453"/>
      <c r="R21" s="453"/>
      <c r="S21"/>
    </row>
    <row r="22" spans="1:19">
      <c r="P22" s="453"/>
      <c r="Q22" s="453"/>
      <c r="R22" s="453"/>
      <c r="S22"/>
    </row>
    <row r="23" spans="1:19">
      <c r="P23" s="453"/>
      <c r="Q23" s="453"/>
      <c r="R23" s="453"/>
      <c r="S23"/>
    </row>
    <row r="24" spans="1:19">
      <c r="P24" s="256"/>
      <c r="Q24" s="256"/>
      <c r="R24"/>
      <c r="S24"/>
    </row>
    <row r="25" spans="1:19">
      <c r="P25" s="256"/>
      <c r="Q25" s="256"/>
      <c r="R25"/>
      <c r="S25"/>
    </row>
    <row r="26" spans="1:19">
      <c r="P26" s="256"/>
      <c r="Q26" s="256"/>
      <c r="R26"/>
      <c r="S26"/>
    </row>
    <row r="27" spans="1:19">
      <c r="P27" s="256"/>
      <c r="Q27" s="256"/>
      <c r="R27"/>
      <c r="S27"/>
    </row>
    <row r="28" spans="1:19">
      <c r="P28" s="256"/>
      <c r="Q28" s="256"/>
      <c r="R28"/>
      <c r="S28"/>
    </row>
    <row r="29" spans="1:19">
      <c r="A29" s="282" t="s">
        <v>125</v>
      </c>
      <c r="B29" s="282"/>
      <c r="C29" s="282"/>
      <c r="D29" s="282"/>
    </row>
    <row r="30" spans="1:19">
      <c r="A30" s="27" t="s">
        <v>420</v>
      </c>
      <c r="B30" s="282"/>
      <c r="C30" s="282"/>
      <c r="D30" s="282"/>
    </row>
    <row r="34" spans="1:19">
      <c r="H34" s="282"/>
    </row>
    <row r="35" spans="1:19" s="29" customFormat="1" ht="84" hidden="1" customHeight="1">
      <c r="A35" s="261" t="s">
        <v>45</v>
      </c>
      <c r="B35" s="261" t="s">
        <v>49</v>
      </c>
      <c r="C35" s="261" t="s">
        <v>306</v>
      </c>
      <c r="D35" s="261" t="s">
        <v>307</v>
      </c>
      <c r="E35" s="261" t="s">
        <v>55</v>
      </c>
      <c r="F35" s="261" t="s">
        <v>308</v>
      </c>
      <c r="G35" s="261" t="s">
        <v>309</v>
      </c>
      <c r="H35" s="119" t="s">
        <v>113</v>
      </c>
      <c r="I35" s="119" t="s">
        <v>114</v>
      </c>
      <c r="J35" s="119" t="s">
        <v>115</v>
      </c>
      <c r="K35" s="119" t="s">
        <v>116</v>
      </c>
      <c r="L35" s="261" t="s">
        <v>136</v>
      </c>
      <c r="M35" s="262" t="s">
        <v>45</v>
      </c>
      <c r="N35" s="262" t="s">
        <v>152</v>
      </c>
      <c r="O35" s="262" t="s">
        <v>153</v>
      </c>
      <c r="P35" s="262" t="s">
        <v>154</v>
      </c>
      <c r="Q35" s="262" t="s">
        <v>155</v>
      </c>
      <c r="R35" s="262" t="s">
        <v>156</v>
      </c>
      <c r="S35" s="262" t="s">
        <v>157</v>
      </c>
    </row>
    <row r="36" spans="1:19" hidden="1">
      <c r="A36" s="258" t="s">
        <v>403</v>
      </c>
      <c r="B36" s="259">
        <f t="shared" ref="B36:B58" si="0">Q36/100</f>
        <v>0.10540302</v>
      </c>
      <c r="C36" s="259">
        <f t="shared" ref="C36:C58" si="1">R36/100</f>
        <v>7.7765089999999995E-2</v>
      </c>
      <c r="D36" s="259">
        <f t="shared" ref="D36:D58" si="2">S36/100</f>
        <v>0.13801453999999999</v>
      </c>
      <c r="E36" s="259">
        <f t="shared" ref="E36:E58" si="3">N36/100</f>
        <v>0.19510211000000002</v>
      </c>
      <c r="F36" s="259">
        <f t="shared" ref="F36:F58" si="4">O36/100</f>
        <v>0.15050685</v>
      </c>
      <c r="G36" s="259">
        <f t="shared" ref="G36:G58" si="5">P36/100</f>
        <v>0.24840320999999999</v>
      </c>
      <c r="H36" s="65">
        <f t="shared" ref="H36:H58" si="6">C36-B36</f>
        <v>-2.7637930000000005E-2</v>
      </c>
      <c r="I36" s="65">
        <f t="shared" ref="I36:I58" si="7">B36-D36</f>
        <v>-3.2611519999999991E-2</v>
      </c>
      <c r="J36" s="65">
        <f t="shared" ref="J36:J58" si="8">F36-E36</f>
        <v>-4.4595260000000025E-2</v>
      </c>
      <c r="K36" s="65">
        <f t="shared" ref="K36:K58" si="9">E36-G36</f>
        <v>-5.3301099999999962E-2</v>
      </c>
      <c r="L36" s="283">
        <f t="shared" ref="L36:L58" si="10">E36-B36</f>
        <v>8.9699090000000023E-2</v>
      </c>
      <c r="M36" s="265" t="s">
        <v>403</v>
      </c>
      <c r="N36" s="265">
        <v>19.510211000000002</v>
      </c>
      <c r="O36" s="265">
        <v>15.050685</v>
      </c>
      <c r="P36" s="265">
        <v>24.840320999999999</v>
      </c>
      <c r="Q36" s="265">
        <v>10.540302000000001</v>
      </c>
      <c r="R36" s="265">
        <v>7.7765089999999999</v>
      </c>
      <c r="S36" s="265">
        <v>13.801454</v>
      </c>
    </row>
    <row r="37" spans="1:19" hidden="1">
      <c r="A37" s="258" t="s">
        <v>400</v>
      </c>
      <c r="B37" s="259">
        <f t="shared" si="0"/>
        <v>0.24752904999999997</v>
      </c>
      <c r="C37" s="259">
        <f t="shared" si="1"/>
        <v>0.17785809</v>
      </c>
      <c r="D37" s="259">
        <f t="shared" si="2"/>
        <v>0.30011121000000002</v>
      </c>
      <c r="E37" s="259">
        <f t="shared" si="3"/>
        <v>0.22786597</v>
      </c>
      <c r="F37" s="259">
        <f t="shared" si="4"/>
        <v>0.19653302</v>
      </c>
      <c r="G37" s="259">
        <f t="shared" si="5"/>
        <v>0.26492216000000002</v>
      </c>
      <c r="H37" s="65">
        <f t="shared" si="6"/>
        <v>-6.9670959999999976E-2</v>
      </c>
      <c r="I37" s="65">
        <f t="shared" si="7"/>
        <v>-5.2582160000000044E-2</v>
      </c>
      <c r="J37" s="65">
        <f t="shared" si="8"/>
        <v>-3.1332949999999998E-2</v>
      </c>
      <c r="K37" s="65">
        <f t="shared" si="9"/>
        <v>-3.7056190000000017E-2</v>
      </c>
      <c r="L37" s="283">
        <f t="shared" si="10"/>
        <v>-1.9663079999999972E-2</v>
      </c>
      <c r="M37" s="265" t="s">
        <v>400</v>
      </c>
      <c r="N37" s="265">
        <v>22.786597</v>
      </c>
      <c r="O37" s="265">
        <v>19.653302</v>
      </c>
      <c r="P37" s="265">
        <v>26.492215999999999</v>
      </c>
      <c r="Q37" s="265">
        <v>24.752904999999998</v>
      </c>
      <c r="R37" s="265">
        <v>17.785809</v>
      </c>
      <c r="S37" s="265">
        <v>30.011120999999999</v>
      </c>
    </row>
    <row r="38" spans="1:19" hidden="1">
      <c r="A38" s="258" t="s">
        <v>38</v>
      </c>
      <c r="B38" s="259">
        <f t="shared" si="0"/>
        <v>0.22675754000000001</v>
      </c>
      <c r="C38" s="259">
        <f t="shared" si="1"/>
        <v>0.15419676000000002</v>
      </c>
      <c r="D38" s="259">
        <f t="shared" si="2"/>
        <v>0.30732551999999996</v>
      </c>
      <c r="E38" s="259">
        <f t="shared" si="3"/>
        <v>0.22911682</v>
      </c>
      <c r="F38" s="259">
        <f t="shared" si="4"/>
        <v>0.12355193</v>
      </c>
      <c r="G38" s="259">
        <f t="shared" si="5"/>
        <v>0.38477795999999997</v>
      </c>
      <c r="H38" s="65">
        <f t="shared" si="6"/>
        <v>-7.2560779999999991E-2</v>
      </c>
      <c r="I38" s="65">
        <f t="shared" si="7"/>
        <v>-8.0567979999999956E-2</v>
      </c>
      <c r="J38" s="65">
        <f t="shared" si="8"/>
        <v>-0.10556488999999999</v>
      </c>
      <c r="K38" s="65">
        <f t="shared" si="9"/>
        <v>-0.15566113999999998</v>
      </c>
      <c r="L38" s="283">
        <f t="shared" si="10"/>
        <v>2.3592799999999914E-3</v>
      </c>
      <c r="M38" s="265" t="s">
        <v>38</v>
      </c>
      <c r="N38" s="265">
        <v>22.911681999999999</v>
      </c>
      <c r="O38" s="265">
        <v>12.355193</v>
      </c>
      <c r="P38" s="265">
        <v>38.477795999999998</v>
      </c>
      <c r="Q38" s="265">
        <v>22.675754000000001</v>
      </c>
      <c r="R38" s="265">
        <v>15.419676000000001</v>
      </c>
      <c r="S38" s="265">
        <v>30.732551999999998</v>
      </c>
    </row>
    <row r="39" spans="1:19" hidden="1">
      <c r="A39" s="258" t="s">
        <v>31</v>
      </c>
      <c r="B39" s="259">
        <f t="shared" si="0"/>
        <v>0.17590006</v>
      </c>
      <c r="C39" s="259">
        <f t="shared" si="1"/>
        <v>0.12964798</v>
      </c>
      <c r="D39" s="259">
        <f t="shared" si="2"/>
        <v>0.21960915</v>
      </c>
      <c r="E39" s="259">
        <f t="shared" si="3"/>
        <v>0.24743507000000001</v>
      </c>
      <c r="F39" s="259">
        <f t="shared" si="4"/>
        <v>0.20433725</v>
      </c>
      <c r="G39" s="259">
        <f t="shared" si="5"/>
        <v>0.29652342999999998</v>
      </c>
      <c r="H39" s="65">
        <f t="shared" si="6"/>
        <v>-4.6252080000000001E-2</v>
      </c>
      <c r="I39" s="65">
        <f t="shared" si="7"/>
        <v>-4.3709090000000006E-2</v>
      </c>
      <c r="J39" s="65">
        <f t="shared" si="8"/>
        <v>-4.3097820000000009E-2</v>
      </c>
      <c r="K39" s="65">
        <f t="shared" si="9"/>
        <v>-4.908835999999997E-2</v>
      </c>
      <c r="L39" s="283">
        <f t="shared" si="10"/>
        <v>7.153501000000001E-2</v>
      </c>
      <c r="M39" s="265" t="s">
        <v>31</v>
      </c>
      <c r="N39" s="265">
        <v>24.743507000000001</v>
      </c>
      <c r="O39" s="265">
        <v>20.433724999999999</v>
      </c>
      <c r="P39" s="265">
        <v>29.652342999999998</v>
      </c>
      <c r="Q39" s="265">
        <v>17.590005999999999</v>
      </c>
      <c r="R39" s="265">
        <v>12.964798</v>
      </c>
      <c r="S39" s="265">
        <v>21.960915</v>
      </c>
    </row>
    <row r="40" spans="1:19" hidden="1">
      <c r="A40" s="281" t="s">
        <v>406</v>
      </c>
      <c r="B40" s="259">
        <f t="shared" si="0"/>
        <v>0.17869703000000001</v>
      </c>
      <c r="C40" s="259">
        <f t="shared" si="1"/>
        <v>0.11094809</v>
      </c>
      <c r="D40" s="259">
        <f t="shared" si="2"/>
        <v>0.27174309000000002</v>
      </c>
      <c r="E40" s="259">
        <f t="shared" si="3"/>
        <v>0.27053280000000002</v>
      </c>
      <c r="F40" s="259">
        <f t="shared" si="4"/>
        <v>0.1494056</v>
      </c>
      <c r="G40" s="259">
        <f t="shared" si="5"/>
        <v>0.43361237000000002</v>
      </c>
      <c r="H40" s="65">
        <f t="shared" si="6"/>
        <v>-6.7748940000000007E-2</v>
      </c>
      <c r="I40" s="65">
        <f t="shared" si="7"/>
        <v>-9.3046060000000014E-2</v>
      </c>
      <c r="J40" s="65">
        <f t="shared" si="8"/>
        <v>-0.12112720000000002</v>
      </c>
      <c r="K40" s="65">
        <f t="shared" si="9"/>
        <v>-0.16307957000000001</v>
      </c>
      <c r="L40" s="283">
        <f t="shared" si="10"/>
        <v>9.1835770000000011E-2</v>
      </c>
      <c r="M40" s="258" t="s">
        <v>406</v>
      </c>
      <c r="N40" s="258">
        <v>27.053280000000001</v>
      </c>
      <c r="O40" s="258">
        <v>14.94056</v>
      </c>
      <c r="P40" s="256">
        <v>43.361237000000003</v>
      </c>
      <c r="Q40" s="258">
        <v>17.869703000000001</v>
      </c>
      <c r="R40" s="21">
        <v>11.094809</v>
      </c>
      <c r="S40" s="21">
        <v>27.174309000000001</v>
      </c>
    </row>
    <row r="41" spans="1:19" hidden="1">
      <c r="A41" s="258" t="s">
        <v>402</v>
      </c>
      <c r="B41" s="259">
        <f t="shared" si="0"/>
        <v>0.33374830999999999</v>
      </c>
      <c r="C41" s="259">
        <f t="shared" si="1"/>
        <v>0.23792111999999999</v>
      </c>
      <c r="D41" s="259">
        <f t="shared" si="2"/>
        <v>0.42167963999999997</v>
      </c>
      <c r="E41" s="259">
        <f t="shared" si="3"/>
        <v>0.29356891000000002</v>
      </c>
      <c r="F41" s="259">
        <f t="shared" si="4"/>
        <v>0.21447929999999998</v>
      </c>
      <c r="G41" s="259">
        <f t="shared" si="5"/>
        <v>0.36343196</v>
      </c>
      <c r="H41" s="65">
        <f t="shared" si="6"/>
        <v>-9.5827190000000007E-2</v>
      </c>
      <c r="I41" s="65">
        <f t="shared" si="7"/>
        <v>-8.7931329999999974E-2</v>
      </c>
      <c r="J41" s="65">
        <f t="shared" si="8"/>
        <v>-7.9089610000000032E-2</v>
      </c>
      <c r="K41" s="65">
        <f t="shared" si="9"/>
        <v>-6.9863049999999982E-2</v>
      </c>
      <c r="L41" s="283">
        <f t="shared" si="10"/>
        <v>-4.0179399999999976E-2</v>
      </c>
      <c r="M41" s="265" t="s">
        <v>402</v>
      </c>
      <c r="N41" s="265">
        <v>29.356891000000001</v>
      </c>
      <c r="O41" s="265">
        <v>21.447929999999999</v>
      </c>
      <c r="P41" s="265">
        <v>36.343195999999999</v>
      </c>
      <c r="Q41" s="265">
        <v>33.374831</v>
      </c>
      <c r="R41" s="265">
        <v>23.792111999999999</v>
      </c>
      <c r="S41" s="265">
        <v>42.167963999999998</v>
      </c>
    </row>
    <row r="42" spans="1:19" hidden="1">
      <c r="A42" s="258" t="s">
        <v>41</v>
      </c>
      <c r="B42" s="259">
        <f t="shared" si="0"/>
        <v>0.20714937</v>
      </c>
      <c r="C42" s="259">
        <f t="shared" si="1"/>
        <v>0.12020531999999999</v>
      </c>
      <c r="D42" s="259">
        <f t="shared" si="2"/>
        <v>0.30946118</v>
      </c>
      <c r="E42" s="259">
        <f t="shared" si="3"/>
        <v>0.31098642999999998</v>
      </c>
      <c r="F42" s="259">
        <f t="shared" si="4"/>
        <v>0.20150757</v>
      </c>
      <c r="G42" s="259">
        <f t="shared" si="5"/>
        <v>0.43498454000000003</v>
      </c>
      <c r="H42" s="65">
        <f t="shared" si="6"/>
        <v>-8.6944050000000009E-2</v>
      </c>
      <c r="I42" s="65">
        <f t="shared" si="7"/>
        <v>-0.10231181</v>
      </c>
      <c r="J42" s="65">
        <f t="shared" si="8"/>
        <v>-0.10947885999999998</v>
      </c>
      <c r="K42" s="65">
        <f t="shared" si="9"/>
        <v>-0.12399811000000005</v>
      </c>
      <c r="L42" s="283">
        <f t="shared" si="10"/>
        <v>0.10383705999999998</v>
      </c>
      <c r="M42" s="265" t="s">
        <v>41</v>
      </c>
      <c r="N42" s="265">
        <v>31.098642999999999</v>
      </c>
      <c r="O42" s="265">
        <v>20.150756999999999</v>
      </c>
      <c r="P42" s="265">
        <v>43.498454000000002</v>
      </c>
      <c r="Q42" s="265">
        <v>20.714936999999999</v>
      </c>
      <c r="R42" s="265">
        <v>12.020531999999999</v>
      </c>
      <c r="S42" s="265">
        <v>30.946117999999998</v>
      </c>
    </row>
    <row r="43" spans="1:19" hidden="1">
      <c r="A43" s="258" t="s">
        <v>40</v>
      </c>
      <c r="B43" s="259">
        <f t="shared" si="0"/>
        <v>0.17221948999999998</v>
      </c>
      <c r="C43" s="259">
        <f t="shared" si="1"/>
        <v>0.13031561</v>
      </c>
      <c r="D43" s="259">
        <f t="shared" si="2"/>
        <v>0.20587196999999999</v>
      </c>
      <c r="E43" s="259">
        <f t="shared" si="3"/>
        <v>0.34163116999999998</v>
      </c>
      <c r="F43" s="259">
        <f t="shared" si="4"/>
        <v>0.26095067</v>
      </c>
      <c r="G43" s="259">
        <f t="shared" si="5"/>
        <v>0.41421247999999999</v>
      </c>
      <c r="H43" s="65">
        <f t="shared" si="6"/>
        <v>-4.1903879999999977E-2</v>
      </c>
      <c r="I43" s="65">
        <f t="shared" si="7"/>
        <v>-3.3652480000000012E-2</v>
      </c>
      <c r="J43" s="65">
        <f t="shared" si="8"/>
        <v>-8.0680499999999988E-2</v>
      </c>
      <c r="K43" s="65">
        <f t="shared" si="9"/>
        <v>-7.258131000000001E-2</v>
      </c>
      <c r="L43" s="283">
        <f t="shared" si="10"/>
        <v>0.16941168000000001</v>
      </c>
      <c r="M43" s="265" t="s">
        <v>40</v>
      </c>
      <c r="N43" s="265">
        <v>34.163117</v>
      </c>
      <c r="O43" s="265">
        <v>26.095067</v>
      </c>
      <c r="P43" s="265">
        <v>41.421247999999999</v>
      </c>
      <c r="Q43" s="265">
        <v>17.221948999999999</v>
      </c>
      <c r="R43" s="265">
        <v>13.031561</v>
      </c>
      <c r="S43" s="265">
        <v>20.587197</v>
      </c>
    </row>
    <row r="44" spans="1:19" hidden="1">
      <c r="A44" s="258" t="s">
        <v>405</v>
      </c>
      <c r="B44" s="259">
        <f t="shared" si="0"/>
        <v>0.14527356999999999</v>
      </c>
      <c r="C44" s="259">
        <f t="shared" si="1"/>
        <v>0.11885588</v>
      </c>
      <c r="D44" s="259">
        <f t="shared" si="2"/>
        <v>0.14921322000000001</v>
      </c>
      <c r="E44" s="259">
        <f t="shared" si="3"/>
        <v>0.34837279000000004</v>
      </c>
      <c r="F44" s="259">
        <f t="shared" si="4"/>
        <v>0.32824198000000004</v>
      </c>
      <c r="G44" s="259">
        <f t="shared" si="5"/>
        <v>0.45665981999999999</v>
      </c>
      <c r="H44" s="65">
        <f t="shared" si="6"/>
        <v>-2.6417689999999994E-2</v>
      </c>
      <c r="I44" s="65">
        <f t="shared" si="7"/>
        <v>-3.9396500000000167E-3</v>
      </c>
      <c r="J44" s="65">
        <f t="shared" si="8"/>
        <v>-2.0130809999999999E-2</v>
      </c>
      <c r="K44" s="65">
        <f t="shared" si="9"/>
        <v>-0.10828702999999995</v>
      </c>
      <c r="L44" s="283">
        <f t="shared" si="10"/>
        <v>0.20309922000000005</v>
      </c>
      <c r="M44" s="265" t="s">
        <v>405</v>
      </c>
      <c r="N44" s="265">
        <v>34.837279000000002</v>
      </c>
      <c r="O44" s="265">
        <v>32.824198000000003</v>
      </c>
      <c r="P44" s="265">
        <v>45.665982</v>
      </c>
      <c r="Q44" s="265">
        <v>14.527357</v>
      </c>
      <c r="R44" s="265">
        <v>11.885588</v>
      </c>
      <c r="S44" s="265">
        <v>14.921322</v>
      </c>
    </row>
    <row r="45" spans="1:19" hidden="1">
      <c r="A45" s="258" t="s">
        <v>36</v>
      </c>
      <c r="B45" s="259">
        <f t="shared" si="0"/>
        <v>0.15461449999999999</v>
      </c>
      <c r="C45" s="259">
        <f t="shared" si="1"/>
        <v>0.10966369999999999</v>
      </c>
      <c r="D45" s="259">
        <f t="shared" si="2"/>
        <v>0.20021681000000002</v>
      </c>
      <c r="E45" s="259">
        <f t="shared" si="3"/>
        <v>0.36563374000000004</v>
      </c>
      <c r="F45" s="259">
        <f t="shared" si="4"/>
        <v>0.3032878</v>
      </c>
      <c r="G45" s="259">
        <f t="shared" si="5"/>
        <v>0.44130581000000002</v>
      </c>
      <c r="H45" s="65">
        <f t="shared" si="6"/>
        <v>-4.4950799999999999E-2</v>
      </c>
      <c r="I45" s="65">
        <f t="shared" si="7"/>
        <v>-4.5602310000000035E-2</v>
      </c>
      <c r="J45" s="65">
        <f t="shared" si="8"/>
        <v>-6.2345940000000044E-2</v>
      </c>
      <c r="K45" s="65">
        <f t="shared" si="9"/>
        <v>-7.567206999999998E-2</v>
      </c>
      <c r="L45" s="283">
        <f t="shared" si="10"/>
        <v>0.21101924000000005</v>
      </c>
      <c r="M45" s="265" t="s">
        <v>36</v>
      </c>
      <c r="N45" s="265">
        <v>36.563374000000003</v>
      </c>
      <c r="O45" s="265">
        <v>30.328779999999998</v>
      </c>
      <c r="P45" s="265">
        <v>44.130580999999999</v>
      </c>
      <c r="Q45" s="265">
        <v>15.461449999999999</v>
      </c>
      <c r="R45" s="265">
        <v>10.96637</v>
      </c>
      <c r="S45" s="265">
        <v>20.021681000000001</v>
      </c>
    </row>
    <row r="46" spans="1:19" hidden="1">
      <c r="A46" s="258" t="s">
        <v>401</v>
      </c>
      <c r="B46" s="259">
        <f t="shared" si="0"/>
        <v>0.18069244000000001</v>
      </c>
      <c r="C46" s="259">
        <f t="shared" si="1"/>
        <v>0.1187675</v>
      </c>
      <c r="D46" s="259">
        <f t="shared" si="2"/>
        <v>0.23073197000000001</v>
      </c>
      <c r="E46" s="259">
        <f t="shared" si="3"/>
        <v>0.36702306999999995</v>
      </c>
      <c r="F46" s="259">
        <f t="shared" si="4"/>
        <v>0.26431256000000003</v>
      </c>
      <c r="G46" s="259">
        <f t="shared" si="5"/>
        <v>0.45269990999999998</v>
      </c>
      <c r="H46" s="65">
        <f t="shared" si="6"/>
        <v>-6.1924940000000012E-2</v>
      </c>
      <c r="I46" s="65">
        <f t="shared" si="7"/>
        <v>-5.0039529999999999E-2</v>
      </c>
      <c r="J46" s="65">
        <f t="shared" si="8"/>
        <v>-0.10271050999999992</v>
      </c>
      <c r="K46" s="65">
        <f t="shared" si="9"/>
        <v>-8.5676840000000032E-2</v>
      </c>
      <c r="L46" s="283">
        <f t="shared" si="10"/>
        <v>0.18633062999999994</v>
      </c>
      <c r="M46" s="265" t="s">
        <v>401</v>
      </c>
      <c r="N46" s="265">
        <v>36.702306999999998</v>
      </c>
      <c r="O46" s="265">
        <v>26.431256000000001</v>
      </c>
      <c r="P46" s="265">
        <v>45.269990999999997</v>
      </c>
      <c r="Q46" s="265">
        <v>18.069244000000001</v>
      </c>
      <c r="R46" s="265">
        <v>11.876749999999999</v>
      </c>
      <c r="S46" s="265">
        <v>23.073197</v>
      </c>
    </row>
    <row r="47" spans="1:19" hidden="1">
      <c r="A47" s="258" t="s">
        <v>37</v>
      </c>
      <c r="B47" s="259">
        <f t="shared" si="0"/>
        <v>0.20743013000000002</v>
      </c>
      <c r="C47" s="259">
        <f t="shared" si="1"/>
        <v>0.14936383</v>
      </c>
      <c r="D47" s="259">
        <f t="shared" si="2"/>
        <v>0.25888894000000001</v>
      </c>
      <c r="E47" s="259">
        <f t="shared" si="3"/>
        <v>0.36721302</v>
      </c>
      <c r="F47" s="259">
        <f t="shared" si="4"/>
        <v>0.26216478999999998</v>
      </c>
      <c r="G47" s="259">
        <f t="shared" si="5"/>
        <v>0.47117207</v>
      </c>
      <c r="H47" s="65">
        <f t="shared" si="6"/>
        <v>-5.8066300000000015E-2</v>
      </c>
      <c r="I47" s="65">
        <f t="shared" si="7"/>
        <v>-5.1458809999999994E-2</v>
      </c>
      <c r="J47" s="65">
        <f t="shared" si="8"/>
        <v>-0.10504823000000002</v>
      </c>
      <c r="K47" s="65">
        <f t="shared" si="9"/>
        <v>-0.10395905</v>
      </c>
      <c r="L47" s="283">
        <f t="shared" si="10"/>
        <v>0.15978288999999998</v>
      </c>
      <c r="M47" s="265" t="s">
        <v>37</v>
      </c>
      <c r="N47" s="265">
        <v>36.721302000000001</v>
      </c>
      <c r="O47" s="265">
        <v>26.216479</v>
      </c>
      <c r="P47" s="265">
        <v>47.117207000000001</v>
      </c>
      <c r="Q47" s="265">
        <v>20.743013000000001</v>
      </c>
      <c r="R47" s="265">
        <v>14.936382999999999</v>
      </c>
      <c r="S47" s="265">
        <v>25.888894000000001</v>
      </c>
    </row>
    <row r="48" spans="1:19" hidden="1">
      <c r="A48" s="258" t="s">
        <v>30</v>
      </c>
      <c r="B48" s="259">
        <f t="shared" si="0"/>
        <v>0.18355951000000001</v>
      </c>
      <c r="C48" s="259">
        <f t="shared" si="1"/>
        <v>0.13759178</v>
      </c>
      <c r="D48" s="259">
        <f t="shared" si="2"/>
        <v>0.22532157000000003</v>
      </c>
      <c r="E48" s="259">
        <f t="shared" si="3"/>
        <v>0.38270100000000001</v>
      </c>
      <c r="F48" s="259">
        <f t="shared" si="4"/>
        <v>0.32434919000000001</v>
      </c>
      <c r="G48" s="259">
        <f t="shared" si="5"/>
        <v>0.44636311000000001</v>
      </c>
      <c r="H48" s="65">
        <f t="shared" si="6"/>
        <v>-4.5967730000000012E-2</v>
      </c>
      <c r="I48" s="65">
        <f t="shared" si="7"/>
        <v>-4.1762060000000018E-2</v>
      </c>
      <c r="J48" s="65">
        <f t="shared" si="8"/>
        <v>-5.8351810000000004E-2</v>
      </c>
      <c r="K48" s="65">
        <f t="shared" si="9"/>
        <v>-6.3662109999999994E-2</v>
      </c>
      <c r="L48" s="283">
        <f t="shared" si="10"/>
        <v>0.19914149</v>
      </c>
      <c r="M48" s="265" t="s">
        <v>30</v>
      </c>
      <c r="N48" s="265">
        <v>38.270099999999999</v>
      </c>
      <c r="O48" s="265">
        <v>32.434919000000001</v>
      </c>
      <c r="P48" s="265">
        <v>44.636310999999999</v>
      </c>
      <c r="Q48" s="265">
        <v>18.355951000000001</v>
      </c>
      <c r="R48" s="265">
        <v>13.759178</v>
      </c>
      <c r="S48" s="265">
        <v>22.532157000000002</v>
      </c>
    </row>
    <row r="49" spans="1:19" hidden="1">
      <c r="A49" s="258" t="s">
        <v>32</v>
      </c>
      <c r="B49" s="259">
        <f t="shared" si="0"/>
        <v>0.13722254</v>
      </c>
      <c r="C49" s="259">
        <f t="shared" si="1"/>
        <v>9.2391869999999987E-2</v>
      </c>
      <c r="D49" s="259">
        <f t="shared" si="2"/>
        <v>0.17596195000000001</v>
      </c>
      <c r="E49" s="259">
        <f t="shared" si="3"/>
        <v>0.42241596999999997</v>
      </c>
      <c r="F49" s="259">
        <f t="shared" si="4"/>
        <v>0.35641398000000002</v>
      </c>
      <c r="G49" s="259">
        <f t="shared" si="5"/>
        <v>0.49025319000000001</v>
      </c>
      <c r="H49" s="65">
        <f t="shared" si="6"/>
        <v>-4.4830670000000017E-2</v>
      </c>
      <c r="I49" s="65">
        <f t="shared" si="7"/>
        <v>-3.8739410000000002E-2</v>
      </c>
      <c r="J49" s="65">
        <f t="shared" si="8"/>
        <v>-6.6001989999999955E-2</v>
      </c>
      <c r="K49" s="65">
        <f t="shared" si="9"/>
        <v>-6.7837220000000031E-2</v>
      </c>
      <c r="L49" s="283">
        <f t="shared" si="10"/>
        <v>0.28519342999999997</v>
      </c>
      <c r="M49" s="265" t="s">
        <v>32</v>
      </c>
      <c r="N49" s="265">
        <v>42.241596999999999</v>
      </c>
      <c r="O49" s="265">
        <v>35.641398000000002</v>
      </c>
      <c r="P49" s="265">
        <v>49.025319000000003</v>
      </c>
      <c r="Q49" s="265">
        <v>13.722254</v>
      </c>
      <c r="R49" s="265">
        <v>9.2391869999999994</v>
      </c>
      <c r="S49" s="265">
        <v>17.596195000000002</v>
      </c>
    </row>
    <row r="50" spans="1:19" hidden="1">
      <c r="A50" s="258" t="s">
        <v>451</v>
      </c>
      <c r="B50" s="259">
        <f t="shared" si="0"/>
        <v>0.25473665000000001</v>
      </c>
      <c r="C50" s="259">
        <f t="shared" si="1"/>
        <v>0.20198843</v>
      </c>
      <c r="D50" s="259">
        <f t="shared" si="2"/>
        <v>0.30066787</v>
      </c>
      <c r="E50" s="259">
        <f t="shared" si="3"/>
        <v>0.42729173000000004</v>
      </c>
      <c r="F50" s="259">
        <f t="shared" si="4"/>
        <v>0.36339505000000005</v>
      </c>
      <c r="G50" s="259">
        <f t="shared" si="5"/>
        <v>0.48405296999999997</v>
      </c>
      <c r="H50" s="65">
        <f t="shared" si="6"/>
        <v>-5.2748220000000012E-2</v>
      </c>
      <c r="I50" s="65">
        <f t="shared" si="7"/>
        <v>-4.5931219999999995E-2</v>
      </c>
      <c r="J50" s="65">
        <f t="shared" si="8"/>
        <v>-6.3896679999999983E-2</v>
      </c>
      <c r="K50" s="65">
        <f t="shared" si="9"/>
        <v>-5.6761239999999935E-2</v>
      </c>
      <c r="L50" s="283">
        <f t="shared" si="10"/>
        <v>0.17255508000000003</v>
      </c>
      <c r="M50" s="265" t="s">
        <v>451</v>
      </c>
      <c r="N50" s="265">
        <v>42.729173000000003</v>
      </c>
      <c r="O50" s="265">
        <v>36.339505000000003</v>
      </c>
      <c r="P50" s="265">
        <v>48.405296999999997</v>
      </c>
      <c r="Q50" s="265">
        <v>25.473665</v>
      </c>
      <c r="R50" s="265">
        <v>20.198843</v>
      </c>
      <c r="S50" s="265">
        <v>30.066787000000001</v>
      </c>
    </row>
    <row r="51" spans="1:19" hidden="1">
      <c r="A51" s="258" t="s">
        <v>33</v>
      </c>
      <c r="B51" s="259">
        <f t="shared" si="0"/>
        <v>0.29740611</v>
      </c>
      <c r="C51" s="259">
        <f t="shared" si="1"/>
        <v>0.21144839999999998</v>
      </c>
      <c r="D51" s="259">
        <f t="shared" si="2"/>
        <v>0.37001828000000003</v>
      </c>
      <c r="E51" s="259">
        <f t="shared" si="3"/>
        <v>0.44391382999999995</v>
      </c>
      <c r="F51" s="259">
        <f t="shared" si="4"/>
        <v>0.35030359</v>
      </c>
      <c r="G51" s="259">
        <f t="shared" si="5"/>
        <v>0.54134220999999993</v>
      </c>
      <c r="H51" s="65">
        <f t="shared" si="6"/>
        <v>-8.595771000000002E-2</v>
      </c>
      <c r="I51" s="65">
        <f t="shared" si="7"/>
        <v>-7.2612170000000031E-2</v>
      </c>
      <c r="J51" s="65">
        <f t="shared" si="8"/>
        <v>-9.3610239999999956E-2</v>
      </c>
      <c r="K51" s="65">
        <f t="shared" si="9"/>
        <v>-9.7428379999999981E-2</v>
      </c>
      <c r="L51" s="283">
        <f t="shared" si="10"/>
        <v>0.14650771999999995</v>
      </c>
      <c r="M51" s="265" t="s">
        <v>33</v>
      </c>
      <c r="N51" s="265">
        <v>44.391382999999998</v>
      </c>
      <c r="O51" s="265">
        <v>35.030358999999997</v>
      </c>
      <c r="P51" s="265">
        <v>54.134220999999997</v>
      </c>
      <c r="Q51" s="265">
        <v>29.740611000000001</v>
      </c>
      <c r="R51" s="265">
        <v>21.144839999999999</v>
      </c>
      <c r="S51" s="265">
        <v>37.001828000000003</v>
      </c>
    </row>
    <row r="52" spans="1:19" hidden="1">
      <c r="A52" s="258" t="s">
        <v>407</v>
      </c>
      <c r="B52" s="259">
        <f t="shared" si="0"/>
        <v>0.15540098999999999</v>
      </c>
      <c r="C52" s="259">
        <f t="shared" si="1"/>
        <v>0.11571236999999999</v>
      </c>
      <c r="D52" s="259">
        <f t="shared" si="2"/>
        <v>0.20140346999999997</v>
      </c>
      <c r="E52" s="259">
        <f t="shared" si="3"/>
        <v>0.44738832000000001</v>
      </c>
      <c r="F52" s="259">
        <f t="shared" si="4"/>
        <v>0.35685352000000004</v>
      </c>
      <c r="G52" s="259">
        <f t="shared" si="5"/>
        <v>0.57525594000000002</v>
      </c>
      <c r="H52" s="65">
        <f t="shared" si="6"/>
        <v>-3.9688619999999994E-2</v>
      </c>
      <c r="I52" s="65">
        <f t="shared" si="7"/>
        <v>-4.6002479999999984E-2</v>
      </c>
      <c r="J52" s="65">
        <f t="shared" si="8"/>
        <v>-9.0534799999999971E-2</v>
      </c>
      <c r="K52" s="65">
        <f t="shared" si="9"/>
        <v>-0.12786762000000002</v>
      </c>
      <c r="L52" s="283">
        <f t="shared" si="10"/>
        <v>0.29198732999999999</v>
      </c>
      <c r="M52" s="265" t="s">
        <v>407</v>
      </c>
      <c r="N52" s="265">
        <v>44.738832000000002</v>
      </c>
      <c r="O52" s="265">
        <v>35.685352000000002</v>
      </c>
      <c r="P52" s="265">
        <v>57.525593999999998</v>
      </c>
      <c r="Q52" s="265">
        <v>15.540099</v>
      </c>
      <c r="R52" s="265">
        <v>11.571237</v>
      </c>
      <c r="S52" s="265">
        <v>20.140346999999998</v>
      </c>
    </row>
    <row r="53" spans="1:19" hidden="1">
      <c r="A53" s="281" t="s">
        <v>43</v>
      </c>
      <c r="B53" s="259">
        <f t="shared" si="0"/>
        <v>0.25545249999999997</v>
      </c>
      <c r="C53" s="259">
        <f t="shared" si="1"/>
        <v>0.16329692999999998</v>
      </c>
      <c r="D53" s="259">
        <f t="shared" si="2"/>
        <v>0.38172521000000004</v>
      </c>
      <c r="E53" s="259">
        <f t="shared" si="3"/>
        <v>0.54683438000000006</v>
      </c>
      <c r="F53" s="259">
        <f t="shared" si="4"/>
        <v>0.40217629999999999</v>
      </c>
      <c r="G53" s="259">
        <f t="shared" si="5"/>
        <v>0.71132704000000002</v>
      </c>
      <c r="H53" s="65">
        <f t="shared" si="6"/>
        <v>-9.2155569999999992E-2</v>
      </c>
      <c r="I53" s="65">
        <f t="shared" si="7"/>
        <v>-0.12627271000000007</v>
      </c>
      <c r="J53" s="65">
        <f t="shared" si="8"/>
        <v>-0.14465808000000008</v>
      </c>
      <c r="K53" s="65">
        <f t="shared" si="9"/>
        <v>-0.16449265999999996</v>
      </c>
      <c r="L53" s="283">
        <f t="shared" si="10"/>
        <v>0.29138188000000009</v>
      </c>
      <c r="M53" s="258" t="s">
        <v>43</v>
      </c>
      <c r="N53" s="258">
        <v>54.683438000000002</v>
      </c>
      <c r="O53" s="258">
        <v>40.21763</v>
      </c>
      <c r="P53" s="256">
        <v>71.132704000000004</v>
      </c>
      <c r="Q53" s="258">
        <v>25.545249999999999</v>
      </c>
      <c r="R53" s="21">
        <v>16.329692999999999</v>
      </c>
      <c r="S53" s="21">
        <v>38.172521000000003</v>
      </c>
    </row>
    <row r="54" spans="1:19" hidden="1">
      <c r="A54" s="281" t="s">
        <v>42</v>
      </c>
      <c r="B54" s="259">
        <f t="shared" si="0"/>
        <v>0.25506404999999999</v>
      </c>
      <c r="C54" s="259">
        <f t="shared" si="1"/>
        <v>0.18775887999999999</v>
      </c>
      <c r="D54" s="259">
        <f t="shared" si="2"/>
        <v>0.31268496000000001</v>
      </c>
      <c r="E54" s="259">
        <f t="shared" si="3"/>
        <v>0.55776055000000002</v>
      </c>
      <c r="F54" s="259">
        <f t="shared" si="4"/>
        <v>0.40393555999999997</v>
      </c>
      <c r="G54" s="259">
        <f t="shared" si="5"/>
        <v>0.68843213000000003</v>
      </c>
      <c r="H54" s="65">
        <f t="shared" si="6"/>
        <v>-6.7305169999999997E-2</v>
      </c>
      <c r="I54" s="65">
        <f t="shared" si="7"/>
        <v>-5.7620910000000025E-2</v>
      </c>
      <c r="J54" s="65">
        <f t="shared" si="8"/>
        <v>-0.15382499000000005</v>
      </c>
      <c r="K54" s="65">
        <f t="shared" si="9"/>
        <v>-0.13067158000000001</v>
      </c>
      <c r="L54" s="283">
        <f t="shared" si="10"/>
        <v>0.30269650000000003</v>
      </c>
      <c r="M54" s="268" t="s">
        <v>42</v>
      </c>
      <c r="N54" s="268">
        <v>55.776054999999999</v>
      </c>
      <c r="O54" s="268">
        <v>40.393555999999997</v>
      </c>
      <c r="P54" s="268">
        <v>68.843213000000006</v>
      </c>
      <c r="Q54" s="258">
        <v>25.506405000000001</v>
      </c>
      <c r="R54" s="21">
        <v>18.775887999999998</v>
      </c>
      <c r="S54" s="21">
        <v>31.268495999999999</v>
      </c>
    </row>
    <row r="55" spans="1:19" hidden="1">
      <c r="A55" s="258" t="s">
        <v>408</v>
      </c>
      <c r="B55" s="259">
        <f t="shared" si="0"/>
        <v>0.65091030000000005</v>
      </c>
      <c r="C55" s="259">
        <f t="shared" si="1"/>
        <v>0.47146194999999996</v>
      </c>
      <c r="D55" s="259">
        <f t="shared" si="2"/>
        <v>0.91228211000000003</v>
      </c>
      <c r="E55" s="259">
        <f t="shared" si="3"/>
        <v>0.56723095999999995</v>
      </c>
      <c r="F55" s="259">
        <f t="shared" si="4"/>
        <v>0.46763471000000001</v>
      </c>
      <c r="G55" s="259">
        <f t="shared" si="5"/>
        <v>0.74359986000000011</v>
      </c>
      <c r="H55" s="65">
        <f t="shared" si="6"/>
        <v>-0.17944835000000009</v>
      </c>
      <c r="I55" s="65">
        <f t="shared" si="7"/>
        <v>-0.26137180999999998</v>
      </c>
      <c r="J55" s="65">
        <f t="shared" si="8"/>
        <v>-9.9596249999999942E-2</v>
      </c>
      <c r="K55" s="65">
        <f t="shared" si="9"/>
        <v>-0.17636890000000016</v>
      </c>
      <c r="L55" s="283">
        <f t="shared" si="10"/>
        <v>-8.3679340000000102E-2</v>
      </c>
      <c r="M55" s="265" t="s">
        <v>408</v>
      </c>
      <c r="N55" s="265">
        <v>56.723095999999998</v>
      </c>
      <c r="O55" s="265">
        <v>46.763471000000003</v>
      </c>
      <c r="P55" s="265">
        <v>74.359986000000006</v>
      </c>
      <c r="Q55" s="265">
        <v>65.091030000000003</v>
      </c>
      <c r="R55" s="265">
        <v>47.146194999999999</v>
      </c>
      <c r="S55" s="265">
        <v>91.228211000000002</v>
      </c>
    </row>
    <row r="56" spans="1:19" hidden="1">
      <c r="A56" s="258" t="s">
        <v>410</v>
      </c>
      <c r="B56" s="259">
        <f t="shared" si="0"/>
        <v>0.31921378</v>
      </c>
      <c r="C56" s="259">
        <f t="shared" si="1"/>
        <v>0.18971531</v>
      </c>
      <c r="D56" s="259">
        <f t="shared" si="2"/>
        <v>0.51690482000000004</v>
      </c>
      <c r="E56" s="259">
        <f t="shared" si="3"/>
        <v>0.59599637000000005</v>
      </c>
      <c r="F56" s="259">
        <f t="shared" si="4"/>
        <v>0.42510182999999996</v>
      </c>
      <c r="G56" s="259">
        <f t="shared" si="5"/>
        <v>0.83066325000000008</v>
      </c>
      <c r="H56" s="65">
        <f t="shared" si="6"/>
        <v>-0.12949847</v>
      </c>
      <c r="I56" s="65">
        <f t="shared" si="7"/>
        <v>-0.19769104000000004</v>
      </c>
      <c r="J56" s="65">
        <f t="shared" si="8"/>
        <v>-0.17089454000000009</v>
      </c>
      <c r="K56" s="65">
        <f t="shared" si="9"/>
        <v>-0.23466688000000002</v>
      </c>
      <c r="L56" s="283">
        <f t="shared" si="10"/>
        <v>0.27678259000000005</v>
      </c>
      <c r="M56" s="265" t="s">
        <v>410</v>
      </c>
      <c r="N56" s="265">
        <v>59.599637000000001</v>
      </c>
      <c r="O56" s="265">
        <v>42.510182999999998</v>
      </c>
      <c r="P56" s="265">
        <v>83.066325000000006</v>
      </c>
      <c r="Q56" s="265">
        <v>31.921378000000001</v>
      </c>
      <c r="R56" s="265">
        <v>18.971530999999999</v>
      </c>
      <c r="S56" s="265">
        <v>51.690482000000003</v>
      </c>
    </row>
    <row r="57" spans="1:19" hidden="1">
      <c r="A57" s="258" t="s">
        <v>404</v>
      </c>
      <c r="B57" s="259">
        <f t="shared" si="0"/>
        <v>0.24043614000000002</v>
      </c>
      <c r="C57" s="259">
        <f t="shared" si="1"/>
        <v>0.16726077</v>
      </c>
      <c r="D57" s="259">
        <f t="shared" si="2"/>
        <v>0.31795894000000002</v>
      </c>
      <c r="E57" s="259">
        <f t="shared" si="3"/>
        <v>0.64756652999999997</v>
      </c>
      <c r="F57" s="259">
        <f t="shared" si="4"/>
        <v>0.52428718000000007</v>
      </c>
      <c r="G57" s="259">
        <f t="shared" si="5"/>
        <v>0.79019108000000005</v>
      </c>
      <c r="H57" s="65">
        <f t="shared" si="6"/>
        <v>-7.3175370000000017E-2</v>
      </c>
      <c r="I57" s="65">
        <f t="shared" si="7"/>
        <v>-7.7522800000000003E-2</v>
      </c>
      <c r="J57" s="65">
        <f t="shared" si="8"/>
        <v>-0.1232793499999999</v>
      </c>
      <c r="K57" s="65">
        <f t="shared" si="9"/>
        <v>-0.14262455000000007</v>
      </c>
      <c r="L57" s="283">
        <f t="shared" si="10"/>
        <v>0.40713038999999995</v>
      </c>
      <c r="M57" s="265" t="s">
        <v>404</v>
      </c>
      <c r="N57" s="265">
        <v>64.756653</v>
      </c>
      <c r="O57" s="265">
        <v>52.428718000000003</v>
      </c>
      <c r="P57" s="265">
        <v>79.019108000000003</v>
      </c>
      <c r="Q57" s="265">
        <v>24.043614000000002</v>
      </c>
      <c r="R57" s="265">
        <v>16.726077</v>
      </c>
      <c r="S57" s="265">
        <v>31.795894000000001</v>
      </c>
    </row>
    <row r="58" spans="1:19" hidden="1">
      <c r="A58" s="258" t="s">
        <v>35</v>
      </c>
      <c r="B58" s="259">
        <f t="shared" si="0"/>
        <v>0.38505474000000001</v>
      </c>
      <c r="C58" s="259">
        <f t="shared" si="1"/>
        <v>0.28295576</v>
      </c>
      <c r="D58" s="259">
        <f t="shared" si="2"/>
        <v>0.48495047000000002</v>
      </c>
      <c r="E58" s="259">
        <f t="shared" si="3"/>
        <v>0.64954696000000001</v>
      </c>
      <c r="F58" s="259">
        <f t="shared" si="4"/>
        <v>0.50194538999999994</v>
      </c>
      <c r="G58" s="259">
        <f t="shared" si="5"/>
        <v>0.79615095999999996</v>
      </c>
      <c r="H58" s="65">
        <f t="shared" si="6"/>
        <v>-0.10209898000000001</v>
      </c>
      <c r="I58" s="65">
        <f t="shared" si="7"/>
        <v>-9.9895730000000016E-2</v>
      </c>
      <c r="J58" s="65">
        <f t="shared" si="8"/>
        <v>-0.14760157000000007</v>
      </c>
      <c r="K58" s="65">
        <f t="shared" si="9"/>
        <v>-0.14660399999999996</v>
      </c>
      <c r="L58" s="283">
        <f t="shared" si="10"/>
        <v>0.26449222</v>
      </c>
      <c r="M58" s="265" t="s">
        <v>35</v>
      </c>
      <c r="N58" s="265">
        <v>64.954695999999998</v>
      </c>
      <c r="O58" s="265">
        <v>50.194538999999999</v>
      </c>
      <c r="P58" s="265">
        <v>79.615095999999994</v>
      </c>
      <c r="Q58" s="265">
        <v>38.505474</v>
      </c>
      <c r="R58" s="265">
        <v>28.295576000000001</v>
      </c>
      <c r="S58" s="265">
        <v>48.495047</v>
      </c>
    </row>
    <row r="59" spans="1:19">
      <c r="A59" s="281"/>
      <c r="B59" s="284"/>
      <c r="C59" s="284"/>
      <c r="D59" s="281"/>
      <c r="E59" s="281"/>
      <c r="P59" s="256"/>
    </row>
  </sheetData>
  <sheetProtection algorithmName="SHA-512" hashValue="mcLhnRSsBxn7rooQDMvc4LIM4KJI/ektICujZQhySftVsIuxlNrlFm1nh5WoghVTBstFsqenEKdMnAy4jSLM5w==" saltValue="ONmxVbiWqHjRn2QJiWYFQA==" spinCount="100000" sheet="1"/>
  <sortState ref="A36:S58">
    <sortCondition ref="E36:E58"/>
  </sortState>
  <mergeCells count="1">
    <mergeCell ref="P3:R23"/>
  </mergeCells>
  <pageMargins left="0.7" right="0.7" top="0.75" bottom="0.75" header="0.3" footer="0.3"/>
  <pageSetup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68"/>
  <sheetViews>
    <sheetView showGridLines="0" zoomScale="80" zoomScaleNormal="80" workbookViewId="0">
      <selection activeCell="V2" sqref="V2"/>
    </sheetView>
  </sheetViews>
  <sheetFormatPr defaultColWidth="8.75" defaultRowHeight="15.75"/>
  <cols>
    <col min="1" max="1" width="29.75" style="132" customWidth="1"/>
    <col min="2" max="8" width="6.25" style="132" customWidth="1"/>
    <col min="9" max="10" width="9.25" style="132" customWidth="1"/>
    <col min="11" max="11" width="13.125" style="132" customWidth="1"/>
    <col min="12" max="12" width="8.75" style="132"/>
    <col min="13" max="13" width="11.25" style="132" customWidth="1"/>
    <col min="14" max="14" width="11.125" style="132" customWidth="1"/>
    <col min="15" max="15" width="8.75" style="132"/>
    <col min="16" max="16" width="4.5" style="132" customWidth="1"/>
    <col min="17" max="19" width="11.875" style="132" customWidth="1"/>
    <col min="20" max="16384" width="8.75" style="132"/>
  </cols>
  <sheetData>
    <row r="1" spans="17:20">
      <c r="Q1" s="131"/>
      <c r="R1" s="131"/>
      <c r="S1" s="131"/>
      <c r="T1" s="131"/>
    </row>
    <row r="2" spans="17:20">
      <c r="Q2" s="131"/>
      <c r="R2" s="131"/>
      <c r="S2" s="131"/>
      <c r="T2" s="131"/>
    </row>
    <row r="3" spans="17:20" ht="15.6" customHeight="1">
      <c r="Q3" s="434" t="s">
        <v>453</v>
      </c>
      <c r="R3" s="434"/>
      <c r="S3" s="434"/>
    </row>
    <row r="4" spans="17:20">
      <c r="Q4" s="434"/>
      <c r="R4" s="434"/>
      <c r="S4" s="434"/>
    </row>
    <row r="5" spans="17:20">
      <c r="Q5" s="434"/>
      <c r="R5" s="434"/>
      <c r="S5" s="434"/>
    </row>
    <row r="6" spans="17:20">
      <c r="Q6" s="434"/>
      <c r="R6" s="434"/>
      <c r="S6" s="434"/>
    </row>
    <row r="7" spans="17:20">
      <c r="Q7" s="434"/>
      <c r="R7" s="434"/>
      <c r="S7" s="434"/>
    </row>
    <row r="8" spans="17:20">
      <c r="Q8" s="434"/>
      <c r="R8" s="434"/>
      <c r="S8" s="434"/>
    </row>
    <row r="9" spans="17:20">
      <c r="Q9" s="434"/>
      <c r="R9" s="434"/>
      <c r="S9" s="434"/>
    </row>
    <row r="10" spans="17:20">
      <c r="Q10" s="434"/>
      <c r="R10" s="434"/>
      <c r="S10" s="434"/>
    </row>
    <row r="11" spans="17:20">
      <c r="Q11" s="434"/>
      <c r="R11" s="434"/>
      <c r="S11" s="434"/>
    </row>
    <row r="12" spans="17:20">
      <c r="Q12" s="434"/>
      <c r="R12" s="434"/>
      <c r="S12" s="434"/>
    </row>
    <row r="13" spans="17:20">
      <c r="Q13" s="434"/>
      <c r="R13" s="434"/>
      <c r="S13" s="434"/>
    </row>
    <row r="14" spans="17:20">
      <c r="Q14" s="434"/>
      <c r="R14" s="434"/>
      <c r="S14" s="434"/>
    </row>
    <row r="15" spans="17:20">
      <c r="Q15" s="434"/>
      <c r="R15" s="434"/>
      <c r="S15" s="434"/>
    </row>
    <row r="16" spans="17:20">
      <c r="Q16" s="434"/>
      <c r="R16" s="434"/>
      <c r="S16" s="434"/>
    </row>
    <row r="17" spans="1:19">
      <c r="Q17" s="434"/>
      <c r="R17" s="434"/>
      <c r="S17" s="434"/>
    </row>
    <row r="18" spans="1:19">
      <c r="Q18" s="434"/>
      <c r="R18" s="434"/>
      <c r="S18" s="434"/>
    </row>
    <row r="19" spans="1:19">
      <c r="Q19" s="434"/>
      <c r="R19" s="434"/>
      <c r="S19" s="434"/>
    </row>
    <row r="20" spans="1:19">
      <c r="Q20" s="434"/>
      <c r="R20" s="434"/>
      <c r="S20" s="434"/>
    </row>
    <row r="21" spans="1:19">
      <c r="Q21" s="434"/>
      <c r="R21" s="434"/>
      <c r="S21" s="434"/>
    </row>
    <row r="26" spans="1:19">
      <c r="A26" s="132" t="s">
        <v>134</v>
      </c>
    </row>
    <row r="27" spans="1:19">
      <c r="A27" s="132" t="s">
        <v>182</v>
      </c>
    </row>
    <row r="32" spans="1:19" hidden="1"/>
    <row r="33" spans="1:11" hidden="1">
      <c r="A33" s="133" t="s">
        <v>48</v>
      </c>
      <c r="B33" s="133">
        <v>2010</v>
      </c>
      <c r="C33" s="133">
        <v>2011</v>
      </c>
      <c r="D33" s="133">
        <v>2012</v>
      </c>
      <c r="E33" s="133">
        <v>2013</v>
      </c>
      <c r="F33" s="133">
        <v>2014</v>
      </c>
      <c r="G33" s="133">
        <v>2015</v>
      </c>
      <c r="H33" s="133">
        <v>2016</v>
      </c>
      <c r="I33" s="132" t="s">
        <v>255</v>
      </c>
      <c r="J33" s="132" t="s">
        <v>256</v>
      </c>
    </row>
    <row r="34" spans="1:11" hidden="1">
      <c r="A34" s="134" t="s">
        <v>50</v>
      </c>
      <c r="B34" s="126">
        <v>0.414243136814404</v>
      </c>
      <c r="C34" s="126">
        <v>0.45194833226372372</v>
      </c>
      <c r="D34" s="126">
        <v>0.5056176274092794</v>
      </c>
      <c r="E34" s="126">
        <v>0.48235780981680748</v>
      </c>
      <c r="F34" s="126">
        <v>0.5939104459049338</v>
      </c>
      <c r="G34" s="126">
        <v>0.59490902947736179</v>
      </c>
      <c r="H34" s="126">
        <v>0.52313901057077916</v>
      </c>
      <c r="I34" s="140">
        <v>507825</v>
      </c>
      <c r="J34" s="140">
        <v>970726.68973000022</v>
      </c>
      <c r="K34" s="141" t="s">
        <v>257</v>
      </c>
    </row>
    <row r="35" spans="1:11" hidden="1">
      <c r="A35" s="134" t="s">
        <v>144</v>
      </c>
      <c r="B35" s="126">
        <v>0.99</v>
      </c>
      <c r="C35" s="126">
        <v>0.88581072514975434</v>
      </c>
      <c r="D35" s="126">
        <v>0.88732561609607663</v>
      </c>
      <c r="E35" s="126">
        <v>0.88776982110937275</v>
      </c>
      <c r="F35" s="126">
        <v>0.51512778631639566</v>
      </c>
      <c r="G35" s="126">
        <v>0.50532806004111963</v>
      </c>
      <c r="H35" s="126">
        <v>0.50752291985312725</v>
      </c>
      <c r="I35" s="140">
        <v>10811</v>
      </c>
      <c r="J35" s="140">
        <v>21301.501030000003</v>
      </c>
      <c r="K35" s="141" t="s">
        <v>258</v>
      </c>
    </row>
    <row r="36" spans="1:11" hidden="1">
      <c r="A36" s="134" t="s">
        <v>54</v>
      </c>
      <c r="B36" s="126">
        <v>0.18371406570905285</v>
      </c>
      <c r="C36" s="126">
        <v>0.318861952539158</v>
      </c>
      <c r="D36" s="126">
        <v>0.30294888716940555</v>
      </c>
      <c r="E36" s="126">
        <v>0.38101980319882195</v>
      </c>
      <c r="F36" s="126">
        <v>0.45892641419332592</v>
      </c>
      <c r="G36" s="126">
        <v>0.45498726167147996</v>
      </c>
      <c r="H36" s="126">
        <v>0.44758722105024473</v>
      </c>
      <c r="I36" s="140">
        <v>11638</v>
      </c>
      <c r="J36" s="140">
        <v>26001.635999999999</v>
      </c>
      <c r="K36" s="141" t="s">
        <v>259</v>
      </c>
    </row>
    <row r="37" spans="1:11" hidden="1">
      <c r="A37" s="134" t="s">
        <v>146</v>
      </c>
      <c r="B37" s="126">
        <v>0.45356559251415191</v>
      </c>
      <c r="C37" s="126">
        <v>0.70283773819417561</v>
      </c>
      <c r="D37" s="126">
        <v>0.20815713306844041</v>
      </c>
      <c r="E37" s="126">
        <v>0.71829915724238547</v>
      </c>
      <c r="F37" s="126">
        <v>0.52774620770097747</v>
      </c>
      <c r="G37" s="126">
        <v>0.36895968236477983</v>
      </c>
      <c r="H37" s="126">
        <v>0.35477112896113994</v>
      </c>
      <c r="I37" s="140">
        <v>789</v>
      </c>
      <c r="J37" s="140">
        <v>2223.96902</v>
      </c>
      <c r="K37" s="141" t="s">
        <v>260</v>
      </c>
    </row>
    <row r="38" spans="1:11" hidden="1">
      <c r="A38" s="134" t="s">
        <v>52</v>
      </c>
      <c r="B38" s="126">
        <v>0.35840545778281896</v>
      </c>
      <c r="C38" s="126">
        <v>0.31278804766222384</v>
      </c>
      <c r="D38" s="126">
        <v>0.32449936242664923</v>
      </c>
      <c r="E38" s="126">
        <v>0.2903023296546331</v>
      </c>
      <c r="F38" s="126">
        <v>0.26749479106333401</v>
      </c>
      <c r="G38" s="126">
        <v>0.31681949190815589</v>
      </c>
      <c r="H38" s="126">
        <v>0.30192701613723666</v>
      </c>
      <c r="I38" s="140">
        <v>10147</v>
      </c>
      <c r="J38" s="140">
        <v>33607.459610000005</v>
      </c>
      <c r="K38" s="141" t="s">
        <v>261</v>
      </c>
    </row>
    <row r="39" spans="1:11" hidden="1">
      <c r="A39" s="134" t="s">
        <v>51</v>
      </c>
      <c r="B39" s="126">
        <v>0.11707706325738258</v>
      </c>
      <c r="C39" s="126">
        <v>0.11964591487109683</v>
      </c>
      <c r="D39" s="126">
        <v>0.20271056784266914</v>
      </c>
      <c r="E39" s="126">
        <v>0.27269974955755044</v>
      </c>
      <c r="F39" s="126">
        <v>0.23792261098955389</v>
      </c>
      <c r="G39" s="126">
        <v>0.23827027680828808</v>
      </c>
      <c r="H39" s="126">
        <v>0.28022624322901535</v>
      </c>
      <c r="I39" s="140">
        <v>583</v>
      </c>
      <c r="J39" s="140">
        <v>2080.46182</v>
      </c>
      <c r="K39" s="141" t="s">
        <v>260</v>
      </c>
    </row>
    <row r="40" spans="1:11" hidden="1">
      <c r="A40" s="134" t="s">
        <v>236</v>
      </c>
      <c r="B40" s="126">
        <v>7.9573283329487862E-2</v>
      </c>
      <c r="C40" s="126">
        <v>8.093152778694529E-2</v>
      </c>
      <c r="D40" s="126">
        <v>0.10001688167196998</v>
      </c>
      <c r="E40" s="126">
        <v>0.10634264567192421</v>
      </c>
      <c r="F40" s="126">
        <v>0.13173311373080265</v>
      </c>
      <c r="G40" s="126">
        <v>0.14842017810814734</v>
      </c>
      <c r="H40" s="126">
        <v>0.20096704634838733</v>
      </c>
      <c r="I40" s="140">
        <v>65412</v>
      </c>
      <c r="J40" s="140">
        <v>325486.19879999995</v>
      </c>
      <c r="K40" s="141" t="s">
        <v>262</v>
      </c>
    </row>
    <row r="41" spans="1:11" hidden="1">
      <c r="A41" s="134" t="s">
        <v>53</v>
      </c>
      <c r="B41" s="126">
        <v>3.5106668088546664E-2</v>
      </c>
      <c r="C41" s="126">
        <v>4.0241085710508641E-2</v>
      </c>
      <c r="D41" s="126">
        <v>4.6588569607175195E-2</v>
      </c>
      <c r="E41" s="126">
        <v>5.3407652748032844E-2</v>
      </c>
      <c r="F41" s="126">
        <v>6.1696798262573363E-2</v>
      </c>
      <c r="G41" s="126">
        <v>0.15335923250291159</v>
      </c>
      <c r="H41" s="126">
        <v>0.16994529640010655</v>
      </c>
      <c r="I41" s="140">
        <v>6329</v>
      </c>
      <c r="J41" s="140">
        <v>37241.395519999998</v>
      </c>
      <c r="K41" s="141" t="s">
        <v>263</v>
      </c>
    </row>
    <row r="42" spans="1:11">
      <c r="I42" s="126"/>
      <c r="J42" s="126"/>
      <c r="K42" s="126"/>
    </row>
    <row r="44" spans="1:11">
      <c r="A44" s="133"/>
    </row>
    <row r="45" spans="1:11">
      <c r="B45" s="133"/>
      <c r="C45" s="133"/>
      <c r="D45" s="133"/>
      <c r="E45" s="133"/>
      <c r="F45" s="133"/>
      <c r="G45" s="133"/>
    </row>
    <row r="46" spans="1:11">
      <c r="B46" s="126"/>
      <c r="C46" s="126"/>
      <c r="D46" s="126"/>
      <c r="E46" s="126"/>
      <c r="F46" s="126"/>
      <c r="G46" s="126"/>
    </row>
    <row r="47" spans="1:11">
      <c r="B47" s="126"/>
      <c r="C47" s="126"/>
      <c r="D47" s="126"/>
      <c r="E47" s="126"/>
      <c r="F47" s="126"/>
      <c r="G47" s="126"/>
    </row>
    <row r="48" spans="1:11">
      <c r="B48" s="126"/>
      <c r="C48" s="126"/>
      <c r="D48" s="126"/>
      <c r="E48" s="126"/>
      <c r="F48" s="126"/>
      <c r="G48" s="126"/>
    </row>
    <row r="49" spans="1:11">
      <c r="B49" s="126"/>
      <c r="C49" s="126"/>
      <c r="D49" s="126"/>
      <c r="E49" s="126"/>
      <c r="F49" s="126"/>
      <c r="G49" s="126"/>
    </row>
    <row r="50" spans="1:11">
      <c r="B50" s="126"/>
      <c r="C50" s="126"/>
      <c r="D50" s="126"/>
      <c r="E50" s="126"/>
      <c r="F50" s="126"/>
      <c r="G50" s="126"/>
    </row>
    <row r="51" spans="1:11">
      <c r="B51" s="126"/>
      <c r="C51" s="126"/>
      <c r="D51" s="126"/>
      <c r="E51" s="126"/>
      <c r="F51" s="126"/>
      <c r="G51" s="126"/>
    </row>
    <row r="52" spans="1:11">
      <c r="B52" s="126"/>
      <c r="C52" s="126"/>
      <c r="D52" s="126"/>
      <c r="E52" s="126"/>
      <c r="F52" s="126"/>
      <c r="G52" s="126"/>
    </row>
    <row r="53" spans="1:11">
      <c r="B53" s="126"/>
      <c r="C53" s="126"/>
      <c r="D53" s="126"/>
      <c r="E53" s="126"/>
      <c r="F53" s="126"/>
      <c r="G53" s="126"/>
      <c r="H53" s="126"/>
      <c r="I53" s="126"/>
      <c r="J53" s="126"/>
      <c r="K53" s="126"/>
    </row>
    <row r="54" spans="1:11">
      <c r="B54" s="126"/>
      <c r="C54" s="126"/>
      <c r="D54" s="126"/>
      <c r="E54" s="126"/>
      <c r="F54" s="126"/>
      <c r="G54" s="126"/>
      <c r="H54" s="126"/>
      <c r="I54" s="126"/>
      <c r="J54" s="126"/>
      <c r="K54" s="126"/>
    </row>
    <row r="55" spans="1:11">
      <c r="B55" s="126"/>
      <c r="C55" s="126"/>
      <c r="D55" s="126"/>
      <c r="E55" s="126"/>
      <c r="F55" s="126"/>
      <c r="G55" s="126"/>
      <c r="H55" s="126"/>
      <c r="I55" s="126"/>
      <c r="J55" s="126"/>
      <c r="K55" s="126"/>
    </row>
    <row r="57" spans="1:11">
      <c r="A57" s="133"/>
    </row>
    <row r="58" spans="1:11">
      <c r="B58" s="133"/>
      <c r="C58" s="133"/>
      <c r="D58" s="133"/>
      <c r="E58" s="133"/>
      <c r="F58" s="133"/>
      <c r="G58" s="133"/>
      <c r="H58" s="133"/>
      <c r="I58" s="133"/>
      <c r="J58" s="133"/>
      <c r="K58" s="133"/>
    </row>
    <row r="59" spans="1:11">
      <c r="B59" s="126"/>
      <c r="C59" s="126"/>
      <c r="D59" s="126"/>
      <c r="E59" s="126"/>
      <c r="F59" s="126"/>
      <c r="G59" s="126"/>
      <c r="H59" s="126"/>
      <c r="I59" s="126"/>
      <c r="J59" s="126"/>
      <c r="K59" s="126"/>
    </row>
    <row r="60" spans="1:11">
      <c r="B60" s="126"/>
      <c r="C60" s="126"/>
      <c r="D60" s="126"/>
      <c r="E60" s="126"/>
      <c r="F60" s="126"/>
      <c r="G60" s="126"/>
      <c r="H60" s="126"/>
      <c r="I60" s="126"/>
      <c r="J60" s="126"/>
      <c r="K60" s="126"/>
    </row>
    <row r="61" spans="1:11">
      <c r="B61" s="126"/>
      <c r="C61" s="126"/>
      <c r="D61" s="126"/>
      <c r="E61" s="126"/>
      <c r="F61" s="126"/>
      <c r="G61" s="126"/>
      <c r="H61" s="126"/>
      <c r="I61" s="126"/>
      <c r="J61" s="126"/>
      <c r="K61" s="126"/>
    </row>
    <row r="62" spans="1:11">
      <c r="B62" s="126"/>
      <c r="C62" s="126"/>
      <c r="D62" s="126"/>
      <c r="E62" s="126"/>
      <c r="F62" s="126"/>
      <c r="G62" s="126"/>
      <c r="H62" s="126"/>
      <c r="I62" s="126"/>
      <c r="J62" s="126"/>
      <c r="K62" s="126"/>
    </row>
    <row r="63" spans="1:11">
      <c r="B63" s="126"/>
      <c r="C63" s="126"/>
      <c r="D63" s="126"/>
      <c r="E63" s="126"/>
      <c r="F63" s="126"/>
      <c r="G63" s="126"/>
      <c r="H63" s="126"/>
      <c r="I63" s="126"/>
      <c r="J63" s="126"/>
      <c r="K63" s="126"/>
    </row>
    <row r="64" spans="1:11">
      <c r="B64" s="126"/>
      <c r="C64" s="126"/>
      <c r="D64" s="126"/>
      <c r="E64" s="126"/>
      <c r="F64" s="126"/>
      <c r="G64" s="126"/>
      <c r="H64" s="126"/>
      <c r="I64" s="126"/>
      <c r="J64" s="126"/>
      <c r="K64" s="126"/>
    </row>
    <row r="65" spans="2:11">
      <c r="B65" s="126"/>
      <c r="C65" s="126"/>
      <c r="D65" s="126"/>
      <c r="E65" s="126"/>
      <c r="F65" s="126"/>
      <c r="G65" s="126"/>
      <c r="H65" s="126"/>
      <c r="I65" s="126"/>
      <c r="J65" s="126"/>
      <c r="K65" s="126"/>
    </row>
    <row r="66" spans="2:11">
      <c r="B66" s="126"/>
      <c r="C66" s="126"/>
      <c r="D66" s="126"/>
      <c r="E66" s="126"/>
      <c r="F66" s="126"/>
      <c r="G66" s="126"/>
      <c r="H66" s="126"/>
      <c r="I66" s="126"/>
      <c r="J66" s="126"/>
      <c r="K66" s="126"/>
    </row>
    <row r="67" spans="2:11">
      <c r="B67" s="126"/>
      <c r="C67" s="126"/>
      <c r="D67" s="126"/>
      <c r="E67" s="126"/>
      <c r="F67" s="126"/>
      <c r="G67" s="126"/>
      <c r="H67" s="126"/>
      <c r="I67" s="126"/>
      <c r="J67" s="126"/>
      <c r="K67" s="126"/>
    </row>
    <row r="68" spans="2:11">
      <c r="B68" s="126"/>
      <c r="C68" s="126"/>
      <c r="D68" s="126"/>
      <c r="E68" s="126"/>
      <c r="F68" s="126"/>
      <c r="G68" s="126"/>
      <c r="H68" s="126"/>
      <c r="I68" s="126"/>
      <c r="J68" s="126"/>
      <c r="K68" s="126"/>
    </row>
  </sheetData>
  <sheetProtection algorithmName="SHA-512" hashValue="Sp1R7ctmyNwJv0iS5OgU36uytUJtkiYH54ZhKLzJsBOG86o3yeiKaGJvxz2WYwx42DE+wk3GdxzWvm6X/oZGCw==" saltValue="TIE99BnhZ9yEvAS0+nfHEQ==" spinCount="100000" sheet="1"/>
  <mergeCells count="1">
    <mergeCell ref="Q3:S21"/>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3"/>
  <sheetViews>
    <sheetView showGridLines="0" zoomScale="80" zoomScaleNormal="80" workbookViewId="0">
      <selection activeCell="K17" sqref="K17"/>
    </sheetView>
  </sheetViews>
  <sheetFormatPr defaultColWidth="8.75" defaultRowHeight="15.75"/>
  <cols>
    <col min="1" max="1" width="18.75" style="48" customWidth="1"/>
    <col min="2" max="2" width="9.75" style="48" customWidth="1"/>
    <col min="3" max="3" width="11.5" style="48" customWidth="1"/>
    <col min="4" max="4" width="11.25" style="68" customWidth="1"/>
    <col min="5" max="5" width="9.75" style="68" customWidth="1"/>
    <col min="6" max="6" width="17.25" style="200" customWidth="1"/>
    <col min="7" max="7" width="5" style="21" customWidth="1"/>
    <col min="8" max="8" width="36.25" style="21" customWidth="1"/>
    <col min="9" max="16384" width="8.75" style="21"/>
  </cols>
  <sheetData>
    <row r="1" spans="1:9" ht="18" customHeight="1">
      <c r="A1" s="438" t="s">
        <v>395</v>
      </c>
      <c r="B1" s="438"/>
      <c r="C1" s="438"/>
      <c r="D1" s="438"/>
      <c r="E1" s="438"/>
      <c r="F1" s="438"/>
      <c r="H1" s="439" t="s">
        <v>396</v>
      </c>
    </row>
    <row r="2" spans="1:9" ht="15" customHeight="1">
      <c r="G2"/>
      <c r="H2" s="439"/>
      <c r="I2"/>
    </row>
    <row r="3" spans="1:9" ht="15" customHeight="1">
      <c r="A3" s="214"/>
      <c r="B3" s="215" t="s">
        <v>11</v>
      </c>
      <c r="C3" s="215"/>
      <c r="D3" s="215" t="s">
        <v>97</v>
      </c>
      <c r="E3" s="215"/>
      <c r="F3" s="216"/>
      <c r="G3"/>
      <c r="H3" s="439"/>
      <c r="I3"/>
    </row>
    <row r="4" spans="1:9" ht="16.149999999999999" customHeight="1" thickBot="1">
      <c r="A4" s="217"/>
      <c r="B4" s="218" t="s">
        <v>59</v>
      </c>
      <c r="C4" s="218" t="s">
        <v>60</v>
      </c>
      <c r="D4" s="218" t="s">
        <v>59</v>
      </c>
      <c r="E4" s="218" t="s">
        <v>60</v>
      </c>
      <c r="F4" s="219" t="s">
        <v>93</v>
      </c>
      <c r="G4"/>
      <c r="H4" s="439"/>
      <c r="I4"/>
    </row>
    <row r="5" spans="1:9" ht="47.25">
      <c r="A5" s="201" t="s">
        <v>98</v>
      </c>
      <c r="B5" s="202">
        <v>1100000</v>
      </c>
      <c r="C5" s="202">
        <v>1100000</v>
      </c>
      <c r="D5" s="202">
        <v>260000</v>
      </c>
      <c r="E5" s="202">
        <v>280000</v>
      </c>
      <c r="F5" s="385">
        <f>(SUM(D5:E5)/SUM(B5:C5))*100</f>
        <v>24.545454545454547</v>
      </c>
      <c r="G5"/>
      <c r="H5" s="439"/>
      <c r="I5"/>
    </row>
    <row r="6" spans="1:9" ht="47.25">
      <c r="A6" s="203" t="s">
        <v>99</v>
      </c>
      <c r="B6" s="204">
        <v>77000</v>
      </c>
      <c r="C6" s="204">
        <v>81000</v>
      </c>
      <c r="D6" s="204">
        <v>29000</v>
      </c>
      <c r="E6" s="204">
        <v>31000</v>
      </c>
      <c r="F6" s="386">
        <f>(SUM(D6:E6)/SUM(B6:C6))*100</f>
        <v>37.974683544303801</v>
      </c>
      <c r="H6" s="439"/>
    </row>
    <row r="7" spans="1:9" ht="63">
      <c r="A7" s="205" t="s">
        <v>100</v>
      </c>
      <c r="B7" s="206">
        <v>57000</v>
      </c>
      <c r="C7" s="206">
        <v>59000</v>
      </c>
      <c r="D7" s="206">
        <v>21000</v>
      </c>
      <c r="E7" s="206">
        <v>22000</v>
      </c>
      <c r="F7" s="387">
        <f>(SUM(D7:E7)/SUM(B7:C7))*100</f>
        <v>37.068965517241381</v>
      </c>
      <c r="H7" s="439"/>
    </row>
    <row r="8" spans="1:9" ht="15" customHeight="1">
      <c r="A8" s="48" t="s">
        <v>124</v>
      </c>
      <c r="H8" s="439"/>
      <c r="I8"/>
    </row>
    <row r="9" spans="1:9" ht="15" customHeight="1">
      <c r="A9" s="48" t="s">
        <v>92</v>
      </c>
      <c r="H9" s="439"/>
      <c r="I9"/>
    </row>
    <row r="10" spans="1:9" ht="15" customHeight="1">
      <c r="H10" s="439"/>
      <c r="I10"/>
    </row>
    <row r="11" spans="1:9" ht="15" customHeight="1">
      <c r="H11" s="439"/>
      <c r="I11"/>
    </row>
    <row r="12" spans="1:9">
      <c r="H12" s="439"/>
      <c r="I12"/>
    </row>
    <row r="13" spans="1:9" ht="38.450000000000003" customHeight="1">
      <c r="H13" s="439"/>
      <c r="I13"/>
    </row>
    <row r="14" spans="1:9">
      <c r="D14" s="388"/>
      <c r="E14" s="388"/>
      <c r="H14" s="439"/>
    </row>
    <row r="15" spans="1:9">
      <c r="D15" s="388"/>
      <c r="E15" s="388"/>
      <c r="H15" s="439"/>
    </row>
    <row r="16" spans="1:9" ht="18.75">
      <c r="A16" s="389" t="s">
        <v>235</v>
      </c>
      <c r="D16" s="207"/>
      <c r="H16" s="439"/>
    </row>
    <row r="17" spans="1:6" ht="18.75">
      <c r="A17" s="438" t="s">
        <v>395</v>
      </c>
      <c r="B17" s="438"/>
      <c r="C17" s="438"/>
      <c r="D17" s="438"/>
      <c r="E17" s="438"/>
      <c r="F17" s="438"/>
    </row>
    <row r="19" spans="1:6">
      <c r="A19" s="435" t="s">
        <v>397</v>
      </c>
      <c r="B19" s="436"/>
      <c r="C19" s="436"/>
      <c r="D19" s="437"/>
    </row>
    <row r="20" spans="1:6" ht="30.75" thickBot="1">
      <c r="A20" s="220"/>
      <c r="B20" s="221" t="s">
        <v>11</v>
      </c>
      <c r="C20" s="222" t="s">
        <v>236</v>
      </c>
      <c r="D20" s="223" t="s">
        <v>237</v>
      </c>
      <c r="E20" s="48"/>
      <c r="F20" s="48"/>
    </row>
    <row r="21" spans="1:6" ht="45">
      <c r="A21" s="208" t="s">
        <v>98</v>
      </c>
      <c r="B21" s="209">
        <v>2100000</v>
      </c>
      <c r="C21" s="209">
        <v>540000</v>
      </c>
      <c r="D21" s="390">
        <v>25</v>
      </c>
      <c r="E21" s="48"/>
      <c r="F21" s="48"/>
    </row>
    <row r="22" spans="1:6" ht="45">
      <c r="A22" s="210" t="s">
        <v>99</v>
      </c>
      <c r="B22" s="211">
        <v>160000</v>
      </c>
      <c r="C22" s="211">
        <v>60000</v>
      </c>
      <c r="D22" s="391">
        <v>38</v>
      </c>
      <c r="E22" s="48"/>
      <c r="F22" s="48"/>
    </row>
    <row r="23" spans="1:6" ht="45">
      <c r="A23" s="212" t="s">
        <v>100</v>
      </c>
      <c r="B23" s="213">
        <v>120000</v>
      </c>
      <c r="C23" s="213">
        <v>43000</v>
      </c>
      <c r="D23" s="392">
        <v>37</v>
      </c>
      <c r="E23" s="48"/>
      <c r="F23" s="48"/>
    </row>
    <row r="24" spans="1:6">
      <c r="A24" s="48" t="s">
        <v>124</v>
      </c>
    </row>
    <row r="25" spans="1:6">
      <c r="A25" s="48" t="s">
        <v>92</v>
      </c>
    </row>
    <row r="29" spans="1:6" hidden="1"/>
    <row r="30" spans="1:6" ht="15.75" hidden="1" customHeight="1"/>
    <row r="31" spans="1:6" ht="15.75" hidden="1" customHeight="1"/>
    <row r="32" spans="1:6" ht="15.75" hidden="1" customHeight="1"/>
    <row r="33" spans="3:3" ht="15.75" hidden="1" customHeight="1"/>
    <row r="34" spans="3:3" ht="15.75" hidden="1" customHeight="1"/>
    <row r="35" spans="3:3" ht="15.75" hidden="1" customHeight="1"/>
    <row r="36" spans="3:3" ht="15.75" hidden="1" customHeight="1">
      <c r="C36" s="57">
        <v>110823.43550000001</v>
      </c>
    </row>
    <row r="37" spans="3:3" ht="15.75" hidden="1" customHeight="1">
      <c r="C37" s="57">
        <v>110336.0791</v>
      </c>
    </row>
    <row r="38" spans="3:3" ht="15.75" hidden="1" customHeight="1">
      <c r="C38" s="57">
        <v>111293.3389</v>
      </c>
    </row>
    <row r="39" spans="3:3" ht="15.75" hidden="1" customHeight="1">
      <c r="C39" s="57">
        <v>110796.408</v>
      </c>
    </row>
    <row r="40" spans="3:3" ht="15.75" hidden="1" customHeight="1">
      <c r="C40" s="57">
        <v>109209.3841</v>
      </c>
    </row>
    <row r="41" spans="3:3" ht="15.75" hidden="1" customHeight="1">
      <c r="C41" s="57">
        <v>107379.9328</v>
      </c>
    </row>
    <row r="42" spans="3:3" ht="15.75" hidden="1" customHeight="1">
      <c r="C42" s="57">
        <v>103207.0923</v>
      </c>
    </row>
    <row r="43" spans="3:3" ht="15.75" hidden="1" customHeight="1">
      <c r="C43" s="57">
        <v>98337.820770000006</v>
      </c>
    </row>
    <row r="44" spans="3:3" ht="15.75" hidden="1" customHeight="1">
      <c r="C44" s="57">
        <v>94527.379629999996</v>
      </c>
    </row>
    <row r="45" spans="3:3" ht="15.75" hidden="1" customHeight="1">
      <c r="C45" s="57">
        <v>91322.412330000006</v>
      </c>
    </row>
    <row r="46" spans="3:3" ht="15.75" hidden="1" customHeight="1">
      <c r="C46" s="57">
        <v>88398.455440000005</v>
      </c>
    </row>
    <row r="47" spans="3:3" hidden="1">
      <c r="C47" s="57">
        <v>84421.660380000001</v>
      </c>
    </row>
    <row r="48" spans="3:3" hidden="1">
      <c r="C48" s="57">
        <v>79117.802490000002</v>
      </c>
    </row>
    <row r="49" spans="1:3" hidden="1">
      <c r="C49" s="57">
        <v>71844.662700000001</v>
      </c>
    </row>
    <row r="50" spans="1:3" hidden="1">
      <c r="C50" s="57">
        <v>67374.817339999994</v>
      </c>
    </row>
    <row r="51" spans="1:3" hidden="1">
      <c r="C51" s="57">
        <v>64502.920440000002</v>
      </c>
    </row>
    <row r="52" spans="1:3" hidden="1">
      <c r="A52" s="48">
        <v>2016</v>
      </c>
      <c r="B52" s="48" t="s">
        <v>97</v>
      </c>
      <c r="C52" s="57">
        <v>60044.057059999999</v>
      </c>
    </row>
    <row r="53" spans="1:3" hidden="1"/>
  </sheetData>
  <sheetProtection algorithmName="SHA-512" hashValue="/O1vuBEDlg9JIzPKkEZJ69ix9rbd8olR2YtK2Sjzmr99ttC3rhVSwwaIOZD2ElV0d2JGuQkpJT7EyLsGBSsORg==" saltValue="riTE8ZNNkI0MpxXxF7fcTA==" spinCount="100000" sheet="1"/>
  <mergeCells count="4">
    <mergeCell ref="A19:D19"/>
    <mergeCell ref="A1:F1"/>
    <mergeCell ref="H1:H16"/>
    <mergeCell ref="A17:F17"/>
  </mergeCells>
  <phoneticPr fontId="31" type="noConversion"/>
  <pageMargins left="0.7" right="0.7" top="0.75" bottom="0.75" header="0.3" footer="0.3"/>
  <pageSetup scale="93" orientation="portrait" r:id="rId1"/>
  <colBreaks count="1" manualBreakCount="1">
    <brk id="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2:Q53"/>
  <sheetViews>
    <sheetView showGridLines="0" zoomScale="80" zoomScaleNormal="80" workbookViewId="0">
      <selection activeCell="T18" sqref="T18"/>
    </sheetView>
  </sheetViews>
  <sheetFormatPr defaultColWidth="8.75" defaultRowHeight="15.75"/>
  <cols>
    <col min="1" max="1" width="12.375" style="48" customWidth="1"/>
    <col min="2" max="7" width="8.75" style="48"/>
    <col min="8" max="8" width="9.875" style="48" bestFit="1" customWidth="1"/>
    <col min="9" max="10" width="14.375" style="48" customWidth="1"/>
    <col min="11" max="16384" width="8.75" style="48"/>
  </cols>
  <sheetData>
    <row r="2" spans="14:17" ht="15.6" customHeight="1">
      <c r="N2" s="454" t="s">
        <v>455</v>
      </c>
      <c r="O2" s="454"/>
      <c r="P2" s="454"/>
      <c r="Q2" s="454"/>
    </row>
    <row r="3" spans="14:17">
      <c r="N3" s="454"/>
      <c r="O3" s="454"/>
      <c r="P3" s="454"/>
      <c r="Q3" s="454"/>
    </row>
    <row r="4" spans="14:17">
      <c r="N4" s="454"/>
      <c r="O4" s="454"/>
      <c r="P4" s="454"/>
      <c r="Q4" s="454"/>
    </row>
    <row r="5" spans="14:17">
      <c r="N5" s="454"/>
      <c r="O5" s="454"/>
      <c r="P5" s="454"/>
      <c r="Q5" s="454"/>
    </row>
    <row r="6" spans="14:17">
      <c r="N6" s="454"/>
      <c r="O6" s="454"/>
      <c r="P6" s="454"/>
      <c r="Q6" s="454"/>
    </row>
    <row r="7" spans="14:17">
      <c r="N7" s="454"/>
      <c r="O7" s="454"/>
      <c r="P7" s="454"/>
      <c r="Q7" s="454"/>
    </row>
    <row r="8" spans="14:17">
      <c r="N8" s="454"/>
      <c r="O8" s="454"/>
      <c r="P8" s="454"/>
      <c r="Q8" s="454"/>
    </row>
    <row r="9" spans="14:17">
      <c r="N9" s="454"/>
      <c r="O9" s="454"/>
      <c r="P9" s="454"/>
      <c r="Q9" s="454"/>
    </row>
    <row r="10" spans="14:17">
      <c r="N10" s="454"/>
      <c r="O10" s="454"/>
      <c r="P10" s="454"/>
      <c r="Q10" s="454"/>
    </row>
    <row r="11" spans="14:17">
      <c r="N11" s="454"/>
      <c r="O11" s="454"/>
      <c r="P11" s="454"/>
      <c r="Q11" s="454"/>
    </row>
    <row r="12" spans="14:17">
      <c r="N12" s="454"/>
      <c r="O12" s="454"/>
      <c r="P12" s="454"/>
      <c r="Q12" s="454"/>
    </row>
    <row r="13" spans="14:17">
      <c r="N13" s="454"/>
      <c r="O13" s="454"/>
      <c r="P13" s="454"/>
      <c r="Q13" s="454"/>
    </row>
    <row r="14" spans="14:17">
      <c r="N14" s="454"/>
      <c r="O14" s="454"/>
      <c r="P14" s="454"/>
      <c r="Q14" s="454"/>
    </row>
    <row r="15" spans="14:17">
      <c r="N15" s="454"/>
      <c r="O15" s="454"/>
      <c r="P15" s="454"/>
      <c r="Q15" s="454"/>
    </row>
    <row r="16" spans="14:17">
      <c r="N16" s="454"/>
      <c r="O16" s="454"/>
      <c r="P16" s="454"/>
      <c r="Q16" s="454"/>
    </row>
    <row r="17" spans="1:17">
      <c r="N17" s="454"/>
      <c r="O17" s="454"/>
      <c r="P17" s="454"/>
      <c r="Q17" s="454"/>
    </row>
    <row r="18" spans="1:17">
      <c r="N18" s="454"/>
      <c r="O18" s="454"/>
      <c r="P18" s="454"/>
      <c r="Q18" s="454"/>
    </row>
    <row r="19" spans="1:17">
      <c r="N19"/>
      <c r="O19"/>
      <c r="P19"/>
      <c r="Q19"/>
    </row>
    <row r="20" spans="1:17">
      <c r="N20"/>
      <c r="O20"/>
      <c r="P20"/>
      <c r="Q20"/>
    </row>
    <row r="26" spans="1:17" ht="15.75" customHeight="1">
      <c r="A26" s="48" t="s">
        <v>134</v>
      </c>
    </row>
    <row r="27" spans="1:17">
      <c r="A27" s="48" t="s">
        <v>454</v>
      </c>
    </row>
    <row r="30" spans="1:17" hidden="1"/>
    <row r="31" spans="1:17" hidden="1">
      <c r="A31" s="48" t="s">
        <v>45</v>
      </c>
      <c r="B31" s="68" t="s">
        <v>117</v>
      </c>
      <c r="C31" s="68" t="s">
        <v>119</v>
      </c>
      <c r="D31" s="68" t="s">
        <v>118</v>
      </c>
      <c r="E31" s="66" t="s">
        <v>67</v>
      </c>
      <c r="F31" s="66" t="s">
        <v>68</v>
      </c>
      <c r="G31" s="99" t="s">
        <v>66</v>
      </c>
      <c r="H31" s="68"/>
      <c r="I31" s="59" t="s">
        <v>122</v>
      </c>
      <c r="J31" s="68" t="s">
        <v>121</v>
      </c>
      <c r="K31" s="68" t="s">
        <v>120</v>
      </c>
      <c r="L31" s="100" t="s">
        <v>170</v>
      </c>
    </row>
    <row r="32" spans="1:17" hidden="1">
      <c r="A32" s="97" t="s">
        <v>400</v>
      </c>
      <c r="B32" s="51">
        <v>3.2652833686315705E-2</v>
      </c>
      <c r="C32" s="290">
        <v>2.655308105666692E-2</v>
      </c>
      <c r="D32" s="290">
        <v>4.567407922350384E-2</v>
      </c>
      <c r="E32" s="67">
        <v>6.0997526296487845E-3</v>
      </c>
      <c r="F32" s="67">
        <v>1.3021245537188135E-2</v>
      </c>
      <c r="G32" s="289">
        <v>204273</v>
      </c>
      <c r="H32" s="97" t="s">
        <v>25</v>
      </c>
      <c r="I32" s="48">
        <v>255960.32810000001</v>
      </c>
      <c r="J32" s="48">
        <v>194874.98439999999</v>
      </c>
      <c r="K32" s="48">
        <v>312139.46879999997</v>
      </c>
      <c r="L32" s="288">
        <v>0.79806610407876233</v>
      </c>
      <c r="P32" s="286"/>
    </row>
    <row r="33" spans="1:16" hidden="1">
      <c r="A33" s="98" t="s">
        <v>40</v>
      </c>
      <c r="B33" s="51">
        <v>4.1585145528457629E-2</v>
      </c>
      <c r="C33" s="290">
        <v>3.5346231674959976E-2</v>
      </c>
      <c r="D33" s="290">
        <v>4.8234547864207673E-2</v>
      </c>
      <c r="E33" s="67">
        <v>6.2389138534976532E-3</v>
      </c>
      <c r="F33" s="67">
        <v>6.6494023357500445E-3</v>
      </c>
      <c r="G33" s="289">
        <v>8557</v>
      </c>
      <c r="H33" s="98" t="s">
        <v>27</v>
      </c>
      <c r="I33" s="48">
        <v>10976.26172</v>
      </c>
      <c r="J33" s="48">
        <v>9414.6406200000001</v>
      </c>
      <c r="K33" s="48">
        <v>12208.646479999999</v>
      </c>
      <c r="L33" s="288">
        <v>0.77958875030748076</v>
      </c>
      <c r="P33" s="286"/>
    </row>
    <row r="34" spans="1:16" hidden="1">
      <c r="A34" s="97" t="s">
        <v>32</v>
      </c>
      <c r="B34" s="51">
        <v>4.8926650442627645E-2</v>
      </c>
      <c r="C34" s="290">
        <v>3.8812699357702637E-2</v>
      </c>
      <c r="D34" s="290">
        <v>6.981706973630715E-2</v>
      </c>
      <c r="E34" s="67">
        <v>1.0113951084925007E-2</v>
      </c>
      <c r="F34" s="67">
        <v>2.0890419293679505E-2</v>
      </c>
      <c r="G34" s="289">
        <v>8338</v>
      </c>
      <c r="H34" s="97" t="s">
        <v>23</v>
      </c>
      <c r="I34" s="48">
        <v>10860.51074</v>
      </c>
      <c r="J34" s="48">
        <v>8375.0283199999994</v>
      </c>
      <c r="K34" s="48">
        <v>12813.528319999999</v>
      </c>
      <c r="L34" s="288">
        <v>0.76773629206758431</v>
      </c>
      <c r="P34" s="286"/>
    </row>
    <row r="35" spans="1:16" hidden="1">
      <c r="A35" s="287" t="s">
        <v>406</v>
      </c>
      <c r="B35" s="51">
        <v>6.0600123359639171E-2</v>
      </c>
      <c r="C35" s="290">
        <v>4.032043436320424E-2</v>
      </c>
      <c r="D35" s="290">
        <v>9.8088558422586847E-2</v>
      </c>
      <c r="E35" s="67">
        <v>2.0279688996434932E-2</v>
      </c>
      <c r="F35" s="67">
        <v>3.7488435062947675E-2</v>
      </c>
      <c r="G35" s="289">
        <v>44965</v>
      </c>
      <c r="H35" s="287" t="s">
        <v>44</v>
      </c>
      <c r="I35" s="48">
        <v>64431.39428</v>
      </c>
      <c r="J35" s="48">
        <v>52019.152300000002</v>
      </c>
      <c r="K35" s="48">
        <v>73717.0625</v>
      </c>
      <c r="L35" s="288">
        <v>0.69787401794777082</v>
      </c>
      <c r="P35" s="286"/>
    </row>
    <row r="36" spans="1:16" hidden="1">
      <c r="A36" s="97" t="s">
        <v>38</v>
      </c>
      <c r="B36" s="51">
        <v>7.2644669134406079E-2</v>
      </c>
      <c r="C36" s="290">
        <v>4.7861276960406873E-2</v>
      </c>
      <c r="D36" s="290">
        <v>0.10552733261243509</v>
      </c>
      <c r="E36" s="67">
        <v>2.4783392173999205E-2</v>
      </c>
      <c r="F36" s="67">
        <v>3.2882663478029012E-2</v>
      </c>
      <c r="G36" s="289">
        <v>7321</v>
      </c>
      <c r="H36" s="97" t="s">
        <v>18</v>
      </c>
      <c r="I36" s="48">
        <v>13028.371090000001</v>
      </c>
      <c r="J36" s="48">
        <v>10596.585940000001</v>
      </c>
      <c r="K36" s="48">
        <v>14767.82422</v>
      </c>
      <c r="L36" s="288">
        <v>0.56192625341561508</v>
      </c>
      <c r="P36" s="286"/>
    </row>
    <row r="37" spans="1:16" hidden="1">
      <c r="A37" s="97" t="s">
        <v>41</v>
      </c>
      <c r="B37" s="51">
        <v>0.10825258118445452</v>
      </c>
      <c r="C37" s="290">
        <v>7.8491717305351053E-2</v>
      </c>
      <c r="D37" s="290">
        <v>0.15969250844327021</v>
      </c>
      <c r="E37" s="67">
        <v>2.9760863879103469E-2</v>
      </c>
      <c r="F37" s="67">
        <v>5.1439927258815688E-2</v>
      </c>
      <c r="G37" s="289">
        <v>5441</v>
      </c>
      <c r="H37" s="97" t="s">
        <v>22</v>
      </c>
      <c r="I37" s="48">
        <v>10033.722659999999</v>
      </c>
      <c r="J37" s="48">
        <v>7931.4492200000004</v>
      </c>
      <c r="K37" s="48">
        <v>11614.813480000001</v>
      </c>
      <c r="L37" s="288">
        <v>0.54227254153502691</v>
      </c>
      <c r="P37" s="286"/>
    </row>
    <row r="38" spans="1:16" hidden="1">
      <c r="A38" s="97" t="s">
        <v>402</v>
      </c>
      <c r="B38" s="51">
        <v>0.11984011227211698</v>
      </c>
      <c r="C38" s="290">
        <v>9.9654499383782569E-2</v>
      </c>
      <c r="D38" s="290">
        <v>0.14180119300397853</v>
      </c>
      <c r="E38" s="67">
        <v>2.0185612888334412E-2</v>
      </c>
      <c r="F38" s="67">
        <v>2.1961080731861551E-2</v>
      </c>
      <c r="G38" s="289">
        <v>38789</v>
      </c>
      <c r="H38" s="97" t="s">
        <v>17</v>
      </c>
      <c r="I38" s="48">
        <v>73664.574959999998</v>
      </c>
      <c r="J38" s="48">
        <v>59207.183599999997</v>
      </c>
      <c r="K38" s="48">
        <v>86721.289099999995</v>
      </c>
      <c r="L38" s="288">
        <v>0.52656228364777646</v>
      </c>
      <c r="P38" s="286"/>
    </row>
    <row r="39" spans="1:16" hidden="1">
      <c r="A39" s="97" t="s">
        <v>37</v>
      </c>
      <c r="B39" s="51">
        <v>0.12132746460595369</v>
      </c>
      <c r="C39" s="290">
        <v>9.9293234346831336E-2</v>
      </c>
      <c r="D39" s="290">
        <v>0.14923090553570587</v>
      </c>
      <c r="E39" s="67">
        <v>2.203423025912235E-2</v>
      </c>
      <c r="F39" s="67">
        <v>2.790344092975218E-2</v>
      </c>
      <c r="G39" s="289">
        <v>12075</v>
      </c>
      <c r="H39" s="97" t="s">
        <v>16</v>
      </c>
      <c r="I39" s="48">
        <v>24145.39212</v>
      </c>
      <c r="J39" s="48">
        <v>17485.6289</v>
      </c>
      <c r="K39" s="48">
        <v>30391.396499999999</v>
      </c>
      <c r="L39" s="288">
        <v>0.50009525623928364</v>
      </c>
      <c r="P39" s="286"/>
    </row>
    <row r="40" spans="1:16" ht="16.149999999999999" hidden="1" customHeight="1">
      <c r="A40" s="97" t="s">
        <v>42</v>
      </c>
      <c r="B40" s="51">
        <v>0.12392152599534347</v>
      </c>
      <c r="C40" s="290">
        <v>0.1043752940102439</v>
      </c>
      <c r="D40" s="290">
        <v>0.14767306098236016</v>
      </c>
      <c r="E40" s="67">
        <v>1.9546231985099569E-2</v>
      </c>
      <c r="F40" s="67">
        <v>2.3751534987016695E-2</v>
      </c>
      <c r="G40" s="289">
        <v>5900</v>
      </c>
      <c r="H40" s="97" t="s">
        <v>13</v>
      </c>
      <c r="I40" s="48">
        <v>11839.21191</v>
      </c>
      <c r="J40" s="48">
        <v>9329.31934</v>
      </c>
      <c r="K40" s="48">
        <v>13523.813480000001</v>
      </c>
      <c r="L40" s="288">
        <v>0.49834448273531995</v>
      </c>
      <c r="P40" s="286"/>
    </row>
    <row r="41" spans="1:16" hidden="1">
      <c r="A41" s="98" t="s">
        <v>404</v>
      </c>
      <c r="B41" s="51">
        <v>0.14352951133830438</v>
      </c>
      <c r="C41" s="290">
        <v>0.11614075672869675</v>
      </c>
      <c r="D41" s="290">
        <v>0.18508419549014504</v>
      </c>
      <c r="E41" s="67">
        <v>2.738875460960763E-2</v>
      </c>
      <c r="F41" s="67">
        <v>4.155468415184066E-2</v>
      </c>
      <c r="G41" s="289">
        <v>53339</v>
      </c>
      <c r="H41" s="98" t="s">
        <v>21</v>
      </c>
      <c r="I41" s="48">
        <v>119180.51953000001</v>
      </c>
      <c r="J41" s="48">
        <v>90975.742199999993</v>
      </c>
      <c r="K41" s="48">
        <v>141944.07810000001</v>
      </c>
      <c r="L41" s="288">
        <v>0.44754616927194774</v>
      </c>
      <c r="P41" s="286"/>
    </row>
    <row r="42" spans="1:16" hidden="1">
      <c r="A42" s="98" t="s">
        <v>33</v>
      </c>
      <c r="B42" s="51">
        <v>0.21496088135203109</v>
      </c>
      <c r="C42" s="290">
        <v>0.16890397663565898</v>
      </c>
      <c r="D42" s="290">
        <v>0.29771124153167355</v>
      </c>
      <c r="E42" s="67">
        <v>4.605690471637211E-2</v>
      </c>
      <c r="F42" s="67">
        <v>8.2750360179642463E-2</v>
      </c>
      <c r="G42" s="289">
        <v>36961</v>
      </c>
      <c r="H42" s="98" t="s">
        <v>29</v>
      </c>
      <c r="I42" s="48">
        <v>91657.492190000004</v>
      </c>
      <c r="J42" s="48">
        <v>72780.703120000006</v>
      </c>
      <c r="K42" s="48">
        <v>107270.5313</v>
      </c>
      <c r="L42" s="288">
        <v>0.40325123421433051</v>
      </c>
      <c r="P42" s="286"/>
    </row>
    <row r="43" spans="1:16" ht="25.5" hidden="1">
      <c r="A43" s="97" t="s">
        <v>31</v>
      </c>
      <c r="B43" s="50">
        <v>0.21916519506370066</v>
      </c>
      <c r="C43" s="50">
        <v>0.17673140718902106</v>
      </c>
      <c r="D43" s="50">
        <v>0.29395830978744503</v>
      </c>
      <c r="E43" s="67">
        <v>4.2433787874679607E-2</v>
      </c>
      <c r="F43" s="67">
        <v>7.4793114723744364E-2</v>
      </c>
      <c r="G43" s="289">
        <v>230</v>
      </c>
      <c r="H43" s="97" t="s">
        <v>15</v>
      </c>
      <c r="I43" s="48">
        <v>572.36803999999995</v>
      </c>
      <c r="J43" s="48">
        <v>391.36975000000001</v>
      </c>
      <c r="K43" s="48">
        <v>819.52985000000001</v>
      </c>
      <c r="L43" s="288">
        <v>0.40183937606574788</v>
      </c>
      <c r="P43" s="286"/>
    </row>
    <row r="44" spans="1:16" hidden="1">
      <c r="A44" s="287" t="s">
        <v>35</v>
      </c>
      <c r="B44" s="50">
        <v>0.25055569567563279</v>
      </c>
      <c r="C44" s="50">
        <v>0.1978513461402833</v>
      </c>
      <c r="D44" s="50">
        <v>0.35356648820962938</v>
      </c>
      <c r="E44" s="67">
        <v>5.2704349535349498E-2</v>
      </c>
      <c r="F44" s="67">
        <v>0.10301079253399659</v>
      </c>
      <c r="G44" s="289">
        <v>30529</v>
      </c>
      <c r="H44" s="287" t="s">
        <v>34</v>
      </c>
      <c r="I44" s="48">
        <v>83245.349839999995</v>
      </c>
      <c r="J44" s="48">
        <v>71433.875</v>
      </c>
      <c r="K44" s="48">
        <v>92299.6875</v>
      </c>
      <c r="L44" s="288">
        <v>0.36673541929694525</v>
      </c>
      <c r="P44" s="286"/>
    </row>
    <row r="45" spans="1:16" hidden="1">
      <c r="A45" s="98" t="s">
        <v>410</v>
      </c>
      <c r="B45" s="50">
        <v>0.29109139976719162</v>
      </c>
      <c r="C45" s="50">
        <v>0.19518452174932507</v>
      </c>
      <c r="D45" s="50">
        <v>0.45030575871476031</v>
      </c>
      <c r="E45" s="67">
        <v>9.5906878017866543E-2</v>
      </c>
      <c r="F45" s="67">
        <v>0.15921435894756869</v>
      </c>
      <c r="G45" s="289">
        <v>16909</v>
      </c>
      <c r="H45" s="98" t="s">
        <v>20</v>
      </c>
      <c r="I45" s="48">
        <v>54952.339840000001</v>
      </c>
      <c r="J45" s="48">
        <v>46513.84375</v>
      </c>
      <c r="K45" s="48">
        <v>61759.972659999999</v>
      </c>
      <c r="L45" s="288">
        <v>0.30770322625258634</v>
      </c>
      <c r="P45" s="286"/>
    </row>
    <row r="46" spans="1:16" hidden="1">
      <c r="A46" s="97" t="s">
        <v>36</v>
      </c>
      <c r="B46" s="50">
        <v>0.32222812537130463</v>
      </c>
      <c r="C46" s="50">
        <v>0.2556186442365081</v>
      </c>
      <c r="D46" s="50">
        <v>0.42778986231691563</v>
      </c>
      <c r="E46" s="67">
        <v>6.6609481134796533E-2</v>
      </c>
      <c r="F46" s="67">
        <v>0.105561736945611</v>
      </c>
      <c r="G46" s="289">
        <v>33074</v>
      </c>
      <c r="H46" s="97" t="s">
        <v>28</v>
      </c>
      <c r="I46" s="48">
        <v>110581.8906</v>
      </c>
      <c r="J46" s="48">
        <v>92868.296879999994</v>
      </c>
      <c r="K46" s="48">
        <v>125282.24219999999</v>
      </c>
      <c r="L46" s="288">
        <v>0.299090267855528</v>
      </c>
      <c r="P46" s="286"/>
    </row>
    <row r="47" spans="1:16" hidden="1">
      <c r="A47" s="97" t="s">
        <v>43</v>
      </c>
      <c r="B47" s="50">
        <v>0.38801730983897298</v>
      </c>
      <c r="C47" s="50">
        <v>0.28711971797080876</v>
      </c>
      <c r="D47" s="50">
        <v>0.56550402779407249</v>
      </c>
      <c r="E47" s="67">
        <v>0.10089759186816422</v>
      </c>
      <c r="F47" s="67">
        <v>0.17748671795509952</v>
      </c>
      <c r="G47" s="289">
        <v>580</v>
      </c>
      <c r="H47" s="97" t="s">
        <v>14</v>
      </c>
      <c r="I47" s="48">
        <v>5067.3066399999998</v>
      </c>
      <c r="J47" s="48">
        <v>3546.8527800000002</v>
      </c>
      <c r="K47" s="48">
        <v>7015.0083000000004</v>
      </c>
      <c r="L47" s="288">
        <v>0.11445915091044361</v>
      </c>
      <c r="P47" s="286"/>
    </row>
    <row r="48" spans="1:16" hidden="1">
      <c r="A48" s="97" t="s">
        <v>401</v>
      </c>
      <c r="B48" s="50">
        <v>0.38863658465085277</v>
      </c>
      <c r="C48" s="50">
        <v>0.31404720445166429</v>
      </c>
      <c r="D48" s="50">
        <v>0.51722558554061648</v>
      </c>
      <c r="E48" s="67">
        <v>7.4589380199188482E-2</v>
      </c>
      <c r="F48" s="67">
        <v>0.12858900088976372</v>
      </c>
      <c r="G48" s="289">
        <v>25</v>
      </c>
      <c r="H48" s="97" t="s">
        <v>238</v>
      </c>
      <c r="I48" s="48">
        <v>240.21223000000001</v>
      </c>
      <c r="J48" s="48">
        <v>161.10396</v>
      </c>
      <c r="K48" s="48">
        <v>360.23455999999999</v>
      </c>
      <c r="L48" s="288">
        <v>0.10407473398497993</v>
      </c>
      <c r="P48" s="286"/>
    </row>
    <row r="49" spans="1:16" hidden="1">
      <c r="A49" s="97" t="s">
        <v>123</v>
      </c>
      <c r="B49" s="50">
        <v>0.40880167792558164</v>
      </c>
      <c r="C49" s="50">
        <v>0.34170158176696502</v>
      </c>
      <c r="D49" s="50">
        <v>0.5390445510941354</v>
      </c>
      <c r="E49" s="67">
        <v>6.7100096158616618E-2</v>
      </c>
      <c r="F49" s="67">
        <v>0.13024287316855376</v>
      </c>
      <c r="G49" s="289">
        <v>224</v>
      </c>
      <c r="H49" s="97" t="s">
        <v>26</v>
      </c>
      <c r="I49" s="48">
        <v>9881.8066400000007</v>
      </c>
      <c r="J49" s="48">
        <v>5875.4506799999999</v>
      </c>
      <c r="K49" s="48">
        <v>14471.82324</v>
      </c>
      <c r="L49" s="288">
        <v>2.2667912052549078E-2</v>
      </c>
      <c r="P49" s="286"/>
    </row>
    <row r="50" spans="1:16" hidden="1">
      <c r="A50" s="97" t="s">
        <v>405</v>
      </c>
      <c r="B50" s="50">
        <v>0.44638440868537343</v>
      </c>
      <c r="C50" s="50">
        <v>0.30243980217689614</v>
      </c>
      <c r="D50" s="50">
        <v>0.42270685675464936</v>
      </c>
      <c r="E50" s="67">
        <v>0.14394460650847729</v>
      </c>
      <c r="F50" s="67">
        <v>-2.3677551930724072E-2</v>
      </c>
      <c r="G50" s="289">
        <v>293</v>
      </c>
      <c r="H50" s="97" t="s">
        <v>12</v>
      </c>
      <c r="I50" s="48">
        <v>17301.757809999999</v>
      </c>
      <c r="J50" s="48">
        <v>12468.007809999999</v>
      </c>
      <c r="K50" s="48">
        <v>21445.953119999998</v>
      </c>
      <c r="L50" s="288">
        <v>1.6934654197829128E-2</v>
      </c>
      <c r="P50" s="286"/>
    </row>
    <row r="51" spans="1:16" hidden="1">
      <c r="A51" s="48" t="s">
        <v>30</v>
      </c>
      <c r="B51" s="50">
        <v>0.50123198393352919</v>
      </c>
      <c r="C51" s="50">
        <v>0.40936614239742353</v>
      </c>
      <c r="D51" s="50">
        <v>0.66126100163254586</v>
      </c>
      <c r="E51" s="406">
        <v>9.1865841536105664E-2</v>
      </c>
      <c r="F51" s="406">
        <v>0.16002901769901667</v>
      </c>
    </row>
    <row r="52" spans="1:16" hidden="1">
      <c r="A52" s="48" t="s">
        <v>408</v>
      </c>
      <c r="B52" s="50">
        <v>0.81111131659264468</v>
      </c>
      <c r="C52" s="50">
        <v>0.59598996495936596</v>
      </c>
      <c r="D52" s="50">
        <v>1</v>
      </c>
      <c r="E52" s="406">
        <v>0.21512135163327872</v>
      </c>
      <c r="F52" s="406">
        <v>0.18888868340735532</v>
      </c>
    </row>
    <row r="53" spans="1:16" hidden="1">
      <c r="E53" s="406"/>
      <c r="F53" s="406"/>
    </row>
  </sheetData>
  <sheetProtection algorithmName="SHA-512" hashValue="vsAhw5azTO/KumCJImVV5WQPOGjuc461Yif9K8zXDVoGrjJvkhke5a+xeumwPALIQ540tuyJPIsvayUupzvCpA==" saltValue="h4NYsg3qRmg3CGxig1mTkg==" spinCount="100000" sheet="1"/>
  <sortState ref="A31:L50">
    <sortCondition descending="1" ref="B31:B50"/>
  </sortState>
  <mergeCells count="1">
    <mergeCell ref="N2:Q18"/>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Q58"/>
  <sheetViews>
    <sheetView showGridLines="0" zoomScale="80" zoomScaleNormal="80" workbookViewId="0">
      <selection activeCell="Z19" sqref="Z19:Z20"/>
    </sheetView>
  </sheetViews>
  <sheetFormatPr defaultColWidth="8.75" defaultRowHeight="15.75"/>
  <cols>
    <col min="1" max="16" width="8.75" style="48"/>
    <col min="17" max="17" width="8.25" style="48" customWidth="1"/>
    <col min="18" max="16384" width="8.75" style="48"/>
  </cols>
  <sheetData>
    <row r="2" spans="13:17" ht="15.6" customHeight="1">
      <c r="M2"/>
      <c r="N2"/>
      <c r="O2" s="454" t="s">
        <v>456</v>
      </c>
      <c r="P2" s="454"/>
      <c r="Q2" s="454"/>
    </row>
    <row r="3" spans="13:17">
      <c r="M3"/>
      <c r="N3"/>
      <c r="O3" s="454"/>
      <c r="P3" s="454"/>
      <c r="Q3" s="454"/>
    </row>
    <row r="4" spans="13:17">
      <c r="M4"/>
      <c r="N4"/>
      <c r="O4" s="454"/>
      <c r="P4" s="454"/>
      <c r="Q4" s="454"/>
    </row>
    <row r="5" spans="13:17">
      <c r="M5"/>
      <c r="N5"/>
      <c r="O5" s="454"/>
      <c r="P5" s="454"/>
      <c r="Q5" s="454"/>
    </row>
    <row r="6" spans="13:17">
      <c r="M6"/>
      <c r="N6"/>
      <c r="O6" s="454"/>
      <c r="P6" s="454"/>
      <c r="Q6" s="454"/>
    </row>
    <row r="7" spans="13:17">
      <c r="M7"/>
      <c r="N7"/>
      <c r="O7" s="454"/>
      <c r="P7" s="454"/>
      <c r="Q7" s="454"/>
    </row>
    <row r="8" spans="13:17">
      <c r="M8"/>
      <c r="N8"/>
      <c r="O8" s="454"/>
      <c r="P8" s="454"/>
      <c r="Q8" s="454"/>
    </row>
    <row r="9" spans="13:17">
      <c r="M9"/>
      <c r="N9"/>
      <c r="O9" s="454"/>
      <c r="P9" s="454"/>
      <c r="Q9" s="454"/>
    </row>
    <row r="10" spans="13:17">
      <c r="M10"/>
      <c r="N10"/>
      <c r="O10" s="454"/>
      <c r="P10" s="454"/>
      <c r="Q10" s="454"/>
    </row>
    <row r="11" spans="13:17">
      <c r="M11"/>
      <c r="N11"/>
      <c r="O11" s="454"/>
      <c r="P11" s="454"/>
      <c r="Q11" s="454"/>
    </row>
    <row r="12" spans="13:17">
      <c r="M12"/>
      <c r="N12"/>
      <c r="O12" s="454"/>
      <c r="P12" s="454"/>
      <c r="Q12" s="454"/>
    </row>
    <row r="13" spans="13:17">
      <c r="M13"/>
      <c r="N13"/>
      <c r="O13" s="454"/>
      <c r="P13" s="454"/>
      <c r="Q13" s="454"/>
    </row>
    <row r="14" spans="13:17">
      <c r="M14"/>
      <c r="N14"/>
      <c r="O14" s="454"/>
      <c r="P14" s="454"/>
      <c r="Q14" s="454"/>
    </row>
    <row r="15" spans="13:17">
      <c r="M15"/>
      <c r="N15"/>
      <c r="O15" s="454"/>
      <c r="P15" s="454"/>
      <c r="Q15" s="454"/>
    </row>
    <row r="16" spans="13:17">
      <c r="M16"/>
      <c r="N16"/>
      <c r="O16" s="454"/>
      <c r="P16" s="454"/>
      <c r="Q16" s="454"/>
    </row>
    <row r="17" spans="1:17">
      <c r="M17"/>
      <c r="N17"/>
      <c r="O17" s="454"/>
      <c r="P17" s="454"/>
      <c r="Q17" s="454"/>
    </row>
    <row r="18" spans="1:17">
      <c r="M18"/>
      <c r="N18"/>
      <c r="O18"/>
      <c r="P18"/>
    </row>
    <row r="19" spans="1:17">
      <c r="M19"/>
      <c r="N19"/>
      <c r="O19"/>
      <c r="P19"/>
    </row>
    <row r="20" spans="1:17">
      <c r="M20"/>
      <c r="N20"/>
      <c r="O20"/>
      <c r="P20"/>
    </row>
    <row r="21" spans="1:17">
      <c r="M21"/>
      <c r="N21"/>
      <c r="O21"/>
      <c r="P21"/>
    </row>
    <row r="22" spans="1:17">
      <c r="M22"/>
      <c r="N22"/>
      <c r="O22"/>
      <c r="P22"/>
    </row>
    <row r="23" spans="1:17">
      <c r="M23"/>
      <c r="N23"/>
      <c r="O23"/>
      <c r="P23"/>
    </row>
    <row r="24" spans="1:17">
      <c r="M24"/>
      <c r="N24"/>
      <c r="O24"/>
      <c r="P24"/>
    </row>
    <row r="25" spans="1:17">
      <c r="M25"/>
      <c r="N25"/>
      <c r="O25"/>
      <c r="P25"/>
    </row>
    <row r="26" spans="1:17">
      <c r="M26"/>
      <c r="N26"/>
      <c r="O26"/>
      <c r="P26"/>
    </row>
    <row r="28" spans="1:17">
      <c r="A28" s="48" t="s">
        <v>378</v>
      </c>
    </row>
    <row r="29" spans="1:17">
      <c r="A29" s="48" t="s">
        <v>379</v>
      </c>
    </row>
    <row r="33" spans="1:5" hidden="1">
      <c r="A33" s="48" t="s">
        <v>375</v>
      </c>
      <c r="B33" s="48" t="s">
        <v>133</v>
      </c>
      <c r="C33" s="48" t="s">
        <v>376</v>
      </c>
      <c r="D33" s="48" t="s">
        <v>377</v>
      </c>
      <c r="E33" s="48" t="s">
        <v>66</v>
      </c>
    </row>
    <row r="34" spans="1:5" hidden="1">
      <c r="A34" s="48" t="s">
        <v>230</v>
      </c>
      <c r="B34" s="48" t="s">
        <v>410</v>
      </c>
      <c r="C34" s="50">
        <v>0.86</v>
      </c>
      <c r="D34" s="50">
        <v>0.82</v>
      </c>
      <c r="E34" s="50">
        <v>0.29109136651092604</v>
      </c>
    </row>
    <row r="35" spans="1:5" hidden="1">
      <c r="A35" s="48" t="s">
        <v>230</v>
      </c>
      <c r="B35" s="48" t="s">
        <v>404</v>
      </c>
      <c r="C35" s="50">
        <v>0.95</v>
      </c>
      <c r="D35" s="50">
        <v>0.91</v>
      </c>
      <c r="E35" s="50">
        <v>0.1435294442374308</v>
      </c>
    </row>
    <row r="36" spans="1:5" hidden="1">
      <c r="A36" s="48" t="s">
        <v>230</v>
      </c>
      <c r="B36" s="48" t="s">
        <v>293</v>
      </c>
      <c r="C36" s="50">
        <v>0.96</v>
      </c>
      <c r="D36" s="50">
        <v>0.96</v>
      </c>
      <c r="E36" s="50">
        <v>0.81111157975335724</v>
      </c>
    </row>
    <row r="37" spans="1:5" hidden="1">
      <c r="A37" s="48" t="s">
        <v>230</v>
      </c>
      <c r="B37" s="48" t="s">
        <v>30</v>
      </c>
      <c r="C37" s="50">
        <v>0.92</v>
      </c>
      <c r="D37" s="50">
        <v>0.85</v>
      </c>
      <c r="E37" s="50">
        <v>0.50123222262155365</v>
      </c>
    </row>
    <row r="38" spans="1:5" hidden="1">
      <c r="A38" s="48" t="s">
        <v>230</v>
      </c>
      <c r="B38" s="48" t="s">
        <v>31</v>
      </c>
      <c r="C38" s="50">
        <v>0.69</v>
      </c>
      <c r="D38" s="50">
        <v>0.47</v>
      </c>
      <c r="E38" s="50">
        <v>0.21916529688356115</v>
      </c>
    </row>
    <row r="39" spans="1:5" hidden="1">
      <c r="A39" s="48" t="s">
        <v>230</v>
      </c>
      <c r="B39" s="48" t="s">
        <v>32</v>
      </c>
      <c r="C39" s="50">
        <v>0.6</v>
      </c>
      <c r="D39" s="50">
        <v>0.46</v>
      </c>
      <c r="E39" s="50">
        <v>4.8926627276666447E-2</v>
      </c>
    </row>
    <row r="40" spans="1:5" hidden="1">
      <c r="A40" s="48" t="s">
        <v>230</v>
      </c>
      <c r="B40" s="48" t="s">
        <v>400</v>
      </c>
      <c r="C40" s="50">
        <v>0.85</v>
      </c>
      <c r="D40" s="50">
        <v>0.8</v>
      </c>
      <c r="E40" s="50">
        <v>3.2652863777089786E-2</v>
      </c>
    </row>
    <row r="41" spans="1:5" hidden="1">
      <c r="A41" s="48" t="s">
        <v>230</v>
      </c>
      <c r="B41" s="48" t="s">
        <v>181</v>
      </c>
      <c r="C41" s="50">
        <v>0.98</v>
      </c>
      <c r="D41" s="50">
        <v>0.85</v>
      </c>
      <c r="E41" s="50">
        <v>0.40880204875272697</v>
      </c>
    </row>
    <row r="42" spans="1:5" hidden="1">
      <c r="A42" s="48" t="s">
        <v>230</v>
      </c>
      <c r="B42" s="48" t="s">
        <v>33</v>
      </c>
      <c r="C42" s="50">
        <v>0.8</v>
      </c>
      <c r="D42" s="50">
        <v>0.79</v>
      </c>
      <c r="E42" s="50">
        <v>0.21496060860383895</v>
      </c>
    </row>
    <row r="43" spans="1:5" hidden="1">
      <c r="A43" s="48" t="s">
        <v>230</v>
      </c>
      <c r="B43" s="48" t="s">
        <v>35</v>
      </c>
      <c r="C43" s="50">
        <v>0.83</v>
      </c>
      <c r="D43" s="50">
        <v>0.75</v>
      </c>
      <c r="E43" s="50">
        <v>0.25055565276635033</v>
      </c>
    </row>
    <row r="44" spans="1:5" hidden="1">
      <c r="A44" s="48" t="s">
        <v>230</v>
      </c>
      <c r="B44" s="48" t="s">
        <v>402</v>
      </c>
      <c r="C44" s="50">
        <v>0.99</v>
      </c>
      <c r="D44" s="50">
        <v>0.95</v>
      </c>
      <c r="E44" s="50">
        <v>0.11983996755102418</v>
      </c>
    </row>
    <row r="45" spans="1:5" hidden="1">
      <c r="A45" s="48" t="s">
        <v>230</v>
      </c>
      <c r="B45" s="48" t="s">
        <v>36</v>
      </c>
      <c r="C45" s="50">
        <v>0.94</v>
      </c>
      <c r="D45" s="50">
        <v>0.93</v>
      </c>
      <c r="E45" s="50">
        <v>0.32222860758464955</v>
      </c>
    </row>
    <row r="46" spans="1:5" hidden="1">
      <c r="A46" s="48" t="s">
        <v>230</v>
      </c>
      <c r="B46" s="48" t="s">
        <v>401</v>
      </c>
      <c r="C46" s="50">
        <v>0.65</v>
      </c>
      <c r="D46" s="50">
        <v>0.56999999999999995</v>
      </c>
      <c r="E46" s="50">
        <v>0.38863654772363343</v>
      </c>
    </row>
    <row r="47" spans="1:5" hidden="1">
      <c r="A47" s="48" t="s">
        <v>230</v>
      </c>
      <c r="B47" s="48" t="s">
        <v>405</v>
      </c>
      <c r="C47" s="50">
        <v>0.95</v>
      </c>
      <c r="D47" s="50">
        <v>0.87</v>
      </c>
      <c r="E47" s="50">
        <v>0.4463848586255954</v>
      </c>
    </row>
    <row r="48" spans="1:5" hidden="1">
      <c r="A48" s="48" t="s">
        <v>230</v>
      </c>
      <c r="B48" s="48" t="s">
        <v>37</v>
      </c>
      <c r="C48" s="50">
        <v>0.86</v>
      </c>
      <c r="D48" s="50">
        <v>0.68</v>
      </c>
      <c r="E48" s="50">
        <v>0.12132746868508798</v>
      </c>
    </row>
    <row r="49" spans="1:5" hidden="1">
      <c r="A49" s="48" t="s">
        <v>230</v>
      </c>
      <c r="B49" s="48" t="s">
        <v>38</v>
      </c>
      <c r="C49" s="50">
        <v>0.87</v>
      </c>
      <c r="D49" s="50">
        <v>0.73</v>
      </c>
      <c r="E49" s="50">
        <v>7.2644721906923948E-2</v>
      </c>
    </row>
    <row r="50" spans="1:5" hidden="1">
      <c r="A50" s="48" t="s">
        <v>230</v>
      </c>
      <c r="B50" s="48" t="s">
        <v>40</v>
      </c>
      <c r="C50" s="50">
        <v>0.87</v>
      </c>
      <c r="D50" s="50">
        <v>0.67</v>
      </c>
      <c r="E50" s="50">
        <v>4.1585201034264198E-2</v>
      </c>
    </row>
    <row r="51" spans="1:5" hidden="1">
      <c r="A51" s="48" t="s">
        <v>230</v>
      </c>
      <c r="B51" s="48" t="s">
        <v>41</v>
      </c>
      <c r="C51" s="50">
        <v>0.64</v>
      </c>
      <c r="D51" s="50">
        <v>0.49</v>
      </c>
      <c r="E51" s="50">
        <v>0.10825253479879123</v>
      </c>
    </row>
    <row r="52" spans="1:5" hidden="1">
      <c r="A52" s="48" t="s">
        <v>230</v>
      </c>
      <c r="B52" s="48" t="s">
        <v>42</v>
      </c>
      <c r="C52" s="50">
        <v>0.96</v>
      </c>
      <c r="D52" s="50">
        <v>0.93</v>
      </c>
      <c r="E52" s="50">
        <v>0.12392173958673917</v>
      </c>
    </row>
    <row r="53" spans="1:5" hidden="1">
      <c r="A53" s="48" t="s">
        <v>230</v>
      </c>
      <c r="B53" s="48" t="s">
        <v>406</v>
      </c>
      <c r="C53" s="50">
        <v>0.97</v>
      </c>
      <c r="D53" s="50">
        <v>0.84</v>
      </c>
      <c r="E53" s="50">
        <v>6.0600061324364851E-2</v>
      </c>
    </row>
    <row r="54" spans="1:5" hidden="1">
      <c r="A54" s="48" t="s">
        <v>230</v>
      </c>
      <c r="B54" s="48" t="s">
        <v>43</v>
      </c>
      <c r="C54" s="48">
        <v>0.93</v>
      </c>
      <c r="D54" s="48">
        <v>0.89</v>
      </c>
      <c r="E54" s="48">
        <v>0.38801720910189119</v>
      </c>
    </row>
    <row r="55" spans="1:5" hidden="1"/>
    <row r="56" spans="1:5" hidden="1"/>
    <row r="57" spans="1:5" hidden="1">
      <c r="D57" s="63">
        <f>MIN(D34:D54)</f>
        <v>0.46</v>
      </c>
      <c r="E57" s="63">
        <f>MIN(E34:E54)</f>
        <v>3.2652863777089786E-2</v>
      </c>
    </row>
    <row r="58" spans="1:5" hidden="1">
      <c r="D58" s="63">
        <f>MAX(D34:D54)</f>
        <v>0.96</v>
      </c>
      <c r="E58" s="63">
        <f>MAX(E34:E54)</f>
        <v>0.81111157975335724</v>
      </c>
    </row>
  </sheetData>
  <sheetProtection algorithmName="SHA-512" hashValue="+pkHNqHfASxZ7OWYQLxj//rwo5wgPEIGJJSyi2gPCdswN9nyiaDKRKLIsGV5SMP1ZsNy19vVX3dZNnb5JLvnUg==" saltValue="yhRtvhL1mYoyNaU/RQ+4zg==" spinCount="100000" sheet="1"/>
  <sortState ref="A34:E53">
    <sortCondition descending="1" ref="C34:C53"/>
  </sortState>
  <mergeCells count="1">
    <mergeCell ref="O2:Q17"/>
  </mergeCells>
  <pageMargins left="0.7" right="0.7" top="0.75" bottom="0.75" header="0.3" footer="0.3"/>
  <pageSetup orientation="portrait" horizontalDpi="4294967292" verticalDpi="429496729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K35"/>
  <sheetViews>
    <sheetView showGridLines="0" zoomScale="80" zoomScaleNormal="80" workbookViewId="0">
      <selection activeCell="R6" sqref="R5:R6"/>
    </sheetView>
  </sheetViews>
  <sheetFormatPr defaultColWidth="8.75" defaultRowHeight="15.75"/>
  <cols>
    <col min="1" max="1" width="18.75" style="21" customWidth="1"/>
    <col min="2" max="2" width="9.75" style="21" bestFit="1" customWidth="1"/>
    <col min="3" max="3" width="8.25" style="21" bestFit="1" customWidth="1"/>
    <col min="4" max="4" width="9.75" style="25" bestFit="1" customWidth="1"/>
    <col min="5" max="5" width="11.875" style="25" bestFit="1" customWidth="1"/>
    <col min="6" max="6" width="17.25" style="26" bestFit="1" customWidth="1"/>
    <col min="7" max="7" width="9.75" style="21" customWidth="1"/>
    <col min="8" max="10" width="8.75" style="21"/>
    <col min="11" max="11" width="13.75" style="21" customWidth="1"/>
    <col min="12" max="16384" width="8.75" style="21"/>
  </cols>
  <sheetData>
    <row r="1" spans="1:11" ht="40.5" customHeight="1">
      <c r="A1" s="438" t="s">
        <v>457</v>
      </c>
      <c r="B1" s="438"/>
      <c r="C1" s="438"/>
      <c r="D1" s="438"/>
      <c r="E1" s="438"/>
      <c r="F1" s="438"/>
    </row>
    <row r="2" spans="1:11" ht="15" customHeight="1">
      <c r="A2" s="258"/>
      <c r="B2" s="258"/>
      <c r="C2" s="258"/>
      <c r="D2" s="291"/>
      <c r="E2" s="291"/>
      <c r="F2" s="292"/>
      <c r="H2" s="454" t="s">
        <v>458</v>
      </c>
      <c r="I2" s="454"/>
      <c r="J2" s="454"/>
      <c r="K2" s="454"/>
    </row>
    <row r="3" spans="1:11" ht="15" customHeight="1">
      <c r="A3" s="412"/>
      <c r="B3" s="413" t="s">
        <v>11</v>
      </c>
      <c r="C3" s="413"/>
      <c r="D3" s="413" t="s">
        <v>236</v>
      </c>
      <c r="E3" s="413"/>
      <c r="F3" s="414"/>
      <c r="H3" s="454"/>
      <c r="I3" s="454"/>
      <c r="J3" s="454"/>
      <c r="K3" s="454"/>
    </row>
    <row r="4" spans="1:11" ht="15" customHeight="1">
      <c r="A4" s="415"/>
      <c r="B4" s="416" t="s">
        <v>59</v>
      </c>
      <c r="C4" s="416" t="s">
        <v>60</v>
      </c>
      <c r="D4" s="416" t="s">
        <v>59</v>
      </c>
      <c r="E4" s="416" t="s">
        <v>60</v>
      </c>
      <c r="F4" s="417" t="s">
        <v>93</v>
      </c>
      <c r="H4" s="454"/>
      <c r="I4" s="454"/>
      <c r="J4" s="454"/>
      <c r="K4" s="454"/>
    </row>
    <row r="5" spans="1:11" ht="47.25">
      <c r="A5" s="293" t="s">
        <v>90</v>
      </c>
      <c r="B5" s="294">
        <v>1200000</v>
      </c>
      <c r="C5" s="294">
        <v>900000</v>
      </c>
      <c r="D5" s="294">
        <v>260000</v>
      </c>
      <c r="E5" s="294">
        <v>190000</v>
      </c>
      <c r="F5" s="295">
        <v>0.2177002059680033</v>
      </c>
      <c r="H5" s="454"/>
      <c r="I5" s="454"/>
      <c r="J5" s="454"/>
      <c r="K5" s="454"/>
    </row>
    <row r="6" spans="1:11" ht="63">
      <c r="A6" s="296" t="s">
        <v>95</v>
      </c>
      <c r="B6" s="297">
        <v>170000</v>
      </c>
      <c r="C6" s="297">
        <v>86000</v>
      </c>
      <c r="D6" s="297">
        <v>43000</v>
      </c>
      <c r="E6" s="297">
        <v>19000</v>
      </c>
      <c r="F6" s="298">
        <v>0.24145466013699218</v>
      </c>
      <c r="H6" s="454"/>
      <c r="I6" s="454"/>
      <c r="J6" s="454"/>
      <c r="K6" s="454"/>
    </row>
    <row r="7" spans="1:11" ht="63">
      <c r="A7" s="299" t="s">
        <v>91</v>
      </c>
      <c r="B7" s="300">
        <v>26000</v>
      </c>
      <c r="C7" s="300">
        <v>29000</v>
      </c>
      <c r="D7" s="300">
        <v>7700</v>
      </c>
      <c r="E7" s="300">
        <v>8500</v>
      </c>
      <c r="F7" s="301">
        <v>0.29581432125698598</v>
      </c>
      <c r="H7" s="454"/>
      <c r="I7" s="454"/>
      <c r="J7" s="454"/>
      <c r="K7" s="454"/>
    </row>
    <row r="8" spans="1:11" ht="15" customHeight="1">
      <c r="A8" s="258" t="s">
        <v>125</v>
      </c>
      <c r="B8" s="258"/>
      <c r="C8" s="258"/>
      <c r="D8" s="291"/>
      <c r="E8" s="291"/>
      <c r="F8" s="292"/>
      <c r="H8"/>
      <c r="I8"/>
      <c r="J8"/>
      <c r="K8"/>
    </row>
    <row r="9" spans="1:11" ht="15" customHeight="1">
      <c r="A9" s="258" t="s">
        <v>92</v>
      </c>
      <c r="B9" s="258"/>
      <c r="C9" s="258"/>
      <c r="D9" s="291"/>
      <c r="E9" s="291"/>
      <c r="F9" s="292"/>
      <c r="H9"/>
      <c r="I9"/>
      <c r="J9"/>
      <c r="K9"/>
    </row>
    <row r="10" spans="1:11" ht="15" customHeight="1">
      <c r="A10" s="258"/>
      <c r="B10" s="258"/>
      <c r="C10" s="258"/>
      <c r="D10" s="291"/>
      <c r="E10" s="291"/>
      <c r="F10" s="302"/>
      <c r="H10"/>
      <c r="I10"/>
      <c r="J10"/>
      <c r="K10"/>
    </row>
    <row r="11" spans="1:11" s="74" customFormat="1" ht="15" customHeight="1">
      <c r="A11" s="265"/>
      <c r="B11" s="265"/>
      <c r="C11" s="265"/>
      <c r="D11" s="265"/>
      <c r="E11" s="265"/>
      <c r="F11" s="265"/>
      <c r="H11"/>
      <c r="I11"/>
      <c r="J11"/>
      <c r="K11"/>
    </row>
    <row r="12" spans="1:11" s="74" customFormat="1" ht="15" customHeight="1">
      <c r="A12" s="303"/>
      <c r="B12" s="265"/>
      <c r="C12" s="265"/>
      <c r="D12" s="304"/>
      <c r="E12" s="304"/>
      <c r="F12" s="305"/>
    </row>
    <row r="13" spans="1:11" s="74" customFormat="1" ht="15" customHeight="1">
      <c r="A13" s="268"/>
      <c r="B13" s="265"/>
      <c r="C13" s="265"/>
      <c r="D13" s="268"/>
      <c r="E13" s="102"/>
      <c r="F13" s="268"/>
      <c r="G13" s="105"/>
    </row>
    <row r="14" spans="1:11" s="74" customFormat="1" ht="15" customHeight="1">
      <c r="A14" s="268"/>
      <c r="B14" s="265"/>
      <c r="C14" s="265"/>
      <c r="D14" s="268"/>
      <c r="E14" s="102"/>
      <c r="F14" s="268"/>
      <c r="G14" s="105"/>
    </row>
    <row r="15" spans="1:11" s="74" customFormat="1" ht="15" customHeight="1">
      <c r="A15" s="77"/>
      <c r="D15" s="77"/>
      <c r="E15" s="102"/>
      <c r="F15" s="77"/>
      <c r="G15" s="105"/>
    </row>
    <row r="16" spans="1:11" s="74" customFormat="1" ht="15" customHeight="1">
      <c r="A16" s="77"/>
      <c r="D16" s="77"/>
      <c r="E16" s="102"/>
      <c r="F16" s="77"/>
      <c r="G16" s="82"/>
    </row>
    <row r="17" spans="1:8" s="74" customFormat="1" ht="15" customHeight="1">
      <c r="A17" s="77"/>
      <c r="D17" s="77"/>
      <c r="E17" s="102"/>
      <c r="F17" s="77"/>
    </row>
    <row r="18" spans="1:8" s="74" customFormat="1" ht="15" customHeight="1">
      <c r="A18" s="77"/>
      <c r="D18" s="77"/>
      <c r="E18" s="102"/>
      <c r="F18" s="77"/>
    </row>
    <row r="19" spans="1:8" s="74" customFormat="1" ht="15" customHeight="1">
      <c r="A19" s="77"/>
      <c r="D19" s="77"/>
      <c r="E19" s="102"/>
      <c r="F19" s="77"/>
      <c r="H19" s="82"/>
    </row>
    <row r="20" spans="1:8" s="74" customFormat="1" ht="15" customHeight="1">
      <c r="A20" s="77"/>
      <c r="D20" s="77"/>
      <c r="E20" s="102"/>
      <c r="F20" s="77"/>
    </row>
    <row r="21" spans="1:8" s="74" customFormat="1">
      <c r="A21" s="77"/>
      <c r="D21" s="77"/>
      <c r="E21" s="102"/>
      <c r="F21" s="77"/>
    </row>
    <row r="22" spans="1:8" s="74" customFormat="1">
      <c r="A22" s="77"/>
      <c r="D22" s="77"/>
      <c r="E22" s="102"/>
      <c r="F22" s="77"/>
    </row>
    <row r="23" spans="1:8" s="74" customFormat="1">
      <c r="A23" s="77"/>
      <c r="D23" s="77"/>
      <c r="E23" s="102"/>
      <c r="F23" s="77"/>
      <c r="H23" s="82"/>
    </row>
    <row r="24" spans="1:8">
      <c r="A24" s="77"/>
      <c r="B24" s="74"/>
      <c r="C24" s="74"/>
      <c r="D24" s="77"/>
      <c r="E24" s="102"/>
      <c r="F24" s="77"/>
      <c r="G24" s="74"/>
      <c r="H24" s="74"/>
    </row>
    <row r="25" spans="1:8">
      <c r="A25" s="74"/>
      <c r="E25" s="103"/>
      <c r="G25" s="81"/>
      <c r="H25" s="74"/>
    </row>
    <row r="26" spans="1:8">
      <c r="A26" s="74"/>
      <c r="B26" s="74"/>
      <c r="C26" s="74"/>
      <c r="D26" s="74"/>
      <c r="E26" s="104"/>
    </row>
    <row r="27" spans="1:8">
      <c r="A27" s="74"/>
      <c r="B27" s="74"/>
      <c r="C27" s="74"/>
      <c r="D27" s="74"/>
      <c r="E27" s="104"/>
    </row>
    <row r="28" spans="1:8">
      <c r="A28" s="74"/>
      <c r="B28" s="74"/>
      <c r="C28" s="74"/>
      <c r="D28" s="74"/>
      <c r="E28" s="104"/>
    </row>
    <row r="29" spans="1:8">
      <c r="A29" s="74"/>
      <c r="B29" s="74"/>
      <c r="C29" s="74"/>
      <c r="D29" s="74"/>
      <c r="E29" s="104"/>
    </row>
    <row r="30" spans="1:8">
      <c r="A30" s="74"/>
      <c r="B30" s="74"/>
      <c r="C30" s="74"/>
      <c r="D30" s="74"/>
      <c r="E30" s="104"/>
    </row>
    <row r="31" spans="1:8">
      <c r="A31" s="74"/>
      <c r="B31" s="74"/>
      <c r="C31" s="74"/>
      <c r="D31" s="74"/>
      <c r="E31" s="104"/>
    </row>
    <row r="32" spans="1:8">
      <c r="A32" s="74"/>
      <c r="B32" s="74"/>
      <c r="C32" s="74"/>
      <c r="D32" s="74"/>
      <c r="E32" s="104"/>
    </row>
    <row r="33" spans="1:5">
      <c r="A33" s="74"/>
      <c r="B33" s="74"/>
      <c r="C33" s="74"/>
      <c r="D33" s="74"/>
      <c r="E33" s="104"/>
    </row>
    <row r="34" spans="1:5">
      <c r="A34" s="74"/>
      <c r="B34" s="74"/>
      <c r="C34" s="74"/>
      <c r="D34" s="74"/>
      <c r="E34" s="104"/>
    </row>
    <row r="35" spans="1:5">
      <c r="A35" s="74"/>
      <c r="B35" s="74"/>
      <c r="C35" s="74"/>
      <c r="D35" s="74"/>
      <c r="E35" s="104"/>
    </row>
  </sheetData>
  <sheetProtection algorithmName="SHA-512" hashValue="CTk8wkOfQSKJGj7CLyUw3XBC1HZLkmYI9msvxGlb/nTEAGVZDEYJznifOJdrebqhQp1aCPjDiYsb7eqfctxKGw==" saltValue="oSRJm1Obmdi0hTls85mg6g==" spinCount="100000" sheet="1"/>
  <mergeCells count="2">
    <mergeCell ref="A1:F1"/>
    <mergeCell ref="H2:K7"/>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2:Q39"/>
  <sheetViews>
    <sheetView showGridLines="0" zoomScale="80" zoomScaleNormal="80" workbookViewId="0">
      <selection activeCell="P27" sqref="P27"/>
    </sheetView>
  </sheetViews>
  <sheetFormatPr defaultColWidth="8.75" defaultRowHeight="15.75"/>
  <cols>
    <col min="1" max="1" width="41.25" style="58" customWidth="1"/>
    <col min="2" max="3" width="12.75" style="58" bestFit="1" customWidth="1"/>
    <col min="4" max="4" width="8.75" style="58"/>
    <col min="5" max="6" width="12" style="58" bestFit="1" customWidth="1"/>
    <col min="7" max="8" width="8.75" style="58"/>
    <col min="9" max="9" width="11.125" style="58" bestFit="1" customWidth="1"/>
    <col min="10" max="10" width="10.25" style="58" customWidth="1"/>
    <col min="11" max="11" width="8.75" style="58"/>
    <col min="12" max="12" width="5.5" style="58" customWidth="1"/>
    <col min="13" max="13" width="4" style="58" customWidth="1"/>
    <col min="14" max="14" width="12.25" style="58" customWidth="1"/>
    <col min="15" max="15" width="8.75" style="58"/>
    <col min="16" max="16" width="8" style="58" customWidth="1"/>
    <col min="17" max="16384" width="8.75" style="58"/>
  </cols>
  <sheetData>
    <row r="2" spans="11:16" ht="15" customHeight="1">
      <c r="K2" s="434" t="s">
        <v>459</v>
      </c>
      <c r="L2" s="455"/>
      <c r="M2" s="455"/>
      <c r="N2" s="455"/>
      <c r="O2" s="455"/>
      <c r="P2"/>
    </row>
    <row r="3" spans="11:16" ht="15" customHeight="1">
      <c r="K3" s="455"/>
      <c r="L3" s="455"/>
      <c r="M3" s="455"/>
      <c r="N3" s="455"/>
      <c r="O3" s="455"/>
      <c r="P3"/>
    </row>
    <row r="4" spans="11:16" ht="15" customHeight="1">
      <c r="K4" s="455"/>
      <c r="L4" s="455"/>
      <c r="M4" s="455"/>
      <c r="N4" s="455"/>
      <c r="O4" s="455"/>
      <c r="P4"/>
    </row>
    <row r="5" spans="11:16" ht="15" customHeight="1">
      <c r="K5" s="455"/>
      <c r="L5" s="455"/>
      <c r="M5" s="455"/>
      <c r="N5" s="455"/>
      <c r="O5" s="455"/>
      <c r="P5"/>
    </row>
    <row r="6" spans="11:16" ht="15" customHeight="1">
      <c r="K6" s="455"/>
      <c r="L6" s="455"/>
      <c r="M6" s="455"/>
      <c r="N6" s="455"/>
      <c r="O6" s="455"/>
      <c r="P6"/>
    </row>
    <row r="7" spans="11:16" ht="15" customHeight="1">
      <c r="K7" s="455"/>
      <c r="L7" s="455"/>
      <c r="M7" s="455"/>
      <c r="N7" s="455"/>
      <c r="O7" s="455"/>
      <c r="P7"/>
    </row>
    <row r="8" spans="11:16" ht="15" customHeight="1">
      <c r="K8" s="455"/>
      <c r="L8" s="455"/>
      <c r="M8" s="455"/>
      <c r="N8" s="455"/>
      <c r="O8" s="455"/>
      <c r="P8"/>
    </row>
    <row r="9" spans="11:16" ht="15" customHeight="1">
      <c r="K9" s="455"/>
      <c r="L9" s="455"/>
      <c r="M9" s="455"/>
      <c r="N9" s="455"/>
      <c r="O9" s="455"/>
      <c r="P9"/>
    </row>
    <row r="10" spans="11:16" ht="15" customHeight="1">
      <c r="K10" s="455"/>
      <c r="L10" s="455"/>
      <c r="M10" s="455"/>
      <c r="N10" s="455"/>
      <c r="O10" s="455"/>
      <c r="P10"/>
    </row>
    <row r="11" spans="11:16" ht="15" customHeight="1">
      <c r="K11" s="455"/>
      <c r="L11" s="455"/>
      <c r="M11" s="455"/>
      <c r="N11" s="455"/>
      <c r="O11" s="455"/>
      <c r="P11"/>
    </row>
    <row r="12" spans="11:16" ht="15" customHeight="1">
      <c r="K12" s="455"/>
      <c r="L12" s="455"/>
      <c r="M12" s="455"/>
      <c r="N12" s="455"/>
      <c r="O12" s="455"/>
      <c r="P12"/>
    </row>
    <row r="13" spans="11:16" ht="15" customHeight="1">
      <c r="K13" s="455"/>
      <c r="L13" s="455"/>
      <c r="M13" s="455"/>
      <c r="N13" s="455"/>
      <c r="O13" s="455"/>
      <c r="P13"/>
    </row>
    <row r="14" spans="11:16" ht="15" customHeight="1">
      <c r="K14" s="455"/>
      <c r="L14" s="455"/>
      <c r="M14" s="455"/>
      <c r="N14" s="455"/>
      <c r="O14" s="455"/>
      <c r="P14"/>
    </row>
    <row r="15" spans="11:16" ht="15" customHeight="1">
      <c r="K15" s="455"/>
      <c r="L15" s="455"/>
      <c r="M15" s="455"/>
      <c r="N15" s="455"/>
      <c r="O15" s="455"/>
      <c r="P15"/>
    </row>
    <row r="16" spans="11:16" ht="15" customHeight="1">
      <c r="K16" s="455"/>
      <c r="L16" s="455"/>
      <c r="M16" s="455"/>
      <c r="N16" s="455"/>
      <c r="O16" s="455"/>
      <c r="P16"/>
    </row>
    <row r="17" spans="1:16" ht="15" customHeight="1">
      <c r="K17" s="455"/>
      <c r="L17" s="455"/>
      <c r="M17" s="455"/>
      <c r="N17" s="455"/>
      <c r="O17" s="455"/>
      <c r="P17"/>
    </row>
    <row r="18" spans="1:16" ht="15" customHeight="1">
      <c r="K18" s="455"/>
      <c r="L18" s="455"/>
      <c r="M18" s="455"/>
      <c r="N18" s="455"/>
      <c r="O18" s="455"/>
      <c r="P18"/>
    </row>
    <row r="19" spans="1:16" ht="15" customHeight="1">
      <c r="M19"/>
      <c r="N19"/>
      <c r="O19"/>
      <c r="P19"/>
    </row>
    <row r="20" spans="1:16" ht="15" customHeight="1">
      <c r="M20"/>
      <c r="N20"/>
      <c r="O20"/>
      <c r="P20"/>
    </row>
    <row r="21" spans="1:16">
      <c r="M21"/>
      <c r="N21"/>
      <c r="O21"/>
      <c r="P21"/>
    </row>
    <row r="22" spans="1:16">
      <c r="M22"/>
      <c r="N22"/>
      <c r="O22"/>
      <c r="P22"/>
    </row>
    <row r="27" spans="1:16">
      <c r="A27" s="58" t="s">
        <v>125</v>
      </c>
    </row>
    <row r="31" spans="1:16" ht="16.149999999999999" customHeight="1"/>
    <row r="32" spans="1:16" ht="22.15" hidden="1" customHeight="1"/>
    <row r="33" spans="1:17" hidden="1">
      <c r="B33" s="58" t="s">
        <v>59</v>
      </c>
      <c r="C33" s="58" t="s">
        <v>60</v>
      </c>
      <c r="E33" s="58" t="s">
        <v>59</v>
      </c>
      <c r="F33" s="58" t="s">
        <v>60</v>
      </c>
      <c r="K33" s="306"/>
      <c r="L33" s="306"/>
      <c r="M33" s="306"/>
      <c r="P33" s="306"/>
    </row>
    <row r="34" spans="1:17" hidden="1">
      <c r="A34" s="58" t="s">
        <v>106</v>
      </c>
      <c r="B34" s="76">
        <v>-90652.913220000002</v>
      </c>
      <c r="C34" s="76">
        <v>96064.207290000006</v>
      </c>
      <c r="E34" s="76">
        <v>91000</v>
      </c>
      <c r="F34" s="76">
        <v>96000</v>
      </c>
      <c r="I34" s="76"/>
      <c r="J34" s="76"/>
      <c r="K34" s="228"/>
      <c r="L34" s="306"/>
      <c r="M34" s="306"/>
      <c r="N34" s="79"/>
      <c r="O34" s="79"/>
      <c r="P34" s="228"/>
      <c r="Q34" s="380"/>
    </row>
    <row r="35" spans="1:17" hidden="1">
      <c r="A35" s="58" t="s">
        <v>107</v>
      </c>
      <c r="B35" s="72">
        <v>-91503.930189999999</v>
      </c>
      <c r="C35" s="72">
        <v>96403.108989999993</v>
      </c>
      <c r="E35" s="76">
        <v>92000</v>
      </c>
      <c r="F35" s="76">
        <v>96000</v>
      </c>
      <c r="I35" s="76"/>
      <c r="J35" s="76"/>
      <c r="K35" s="228"/>
      <c r="L35" s="306"/>
      <c r="M35" s="306"/>
      <c r="N35" s="79"/>
      <c r="O35" s="79"/>
      <c r="P35" s="228"/>
      <c r="Q35" s="380"/>
    </row>
    <row r="36" spans="1:17" hidden="1">
      <c r="A36" s="58" t="s">
        <v>108</v>
      </c>
      <c r="B36" s="72">
        <v>-80821.015209999998</v>
      </c>
      <c r="C36" s="72">
        <v>84831.227410000007</v>
      </c>
      <c r="E36" s="76">
        <v>81000</v>
      </c>
      <c r="F36" s="76">
        <v>85000</v>
      </c>
      <c r="I36" s="76"/>
      <c r="J36" s="76"/>
      <c r="K36" s="228"/>
      <c r="L36" s="306"/>
      <c r="M36" s="306"/>
      <c r="N36" s="79"/>
      <c r="O36" s="79"/>
      <c r="P36" s="228"/>
      <c r="Q36" s="380"/>
    </row>
    <row r="37" spans="1:17" hidden="1">
      <c r="A37" s="58" t="s">
        <v>109</v>
      </c>
      <c r="B37" s="72">
        <v>-174310.69440000001</v>
      </c>
      <c r="C37" s="72">
        <v>106489.9461</v>
      </c>
      <c r="E37" s="76">
        <v>170000</v>
      </c>
      <c r="F37" s="76">
        <v>110000</v>
      </c>
      <c r="I37" s="76"/>
      <c r="J37" s="76"/>
      <c r="K37" s="228"/>
      <c r="L37" s="306"/>
      <c r="M37" s="306"/>
      <c r="N37" s="79"/>
      <c r="O37" s="79"/>
      <c r="P37" s="228"/>
      <c r="Q37" s="380"/>
    </row>
    <row r="38" spans="1:17" hidden="1">
      <c r="A38" s="58" t="s">
        <v>110</v>
      </c>
      <c r="B38" s="72">
        <v>-342646.35749999998</v>
      </c>
      <c r="C38" s="72">
        <v>194133.3175</v>
      </c>
      <c r="E38" s="76">
        <v>340000</v>
      </c>
      <c r="F38" s="76">
        <v>190000</v>
      </c>
      <c r="I38" s="76"/>
      <c r="J38" s="76"/>
      <c r="K38" s="228"/>
      <c r="L38" s="306"/>
      <c r="M38" s="306"/>
      <c r="N38" s="79"/>
      <c r="O38" s="79"/>
      <c r="P38" s="228"/>
      <c r="Q38" s="380"/>
    </row>
    <row r="39" spans="1:17" hidden="1">
      <c r="I39" s="78"/>
      <c r="J39" s="78"/>
      <c r="K39" s="228"/>
      <c r="L39" s="306"/>
      <c r="M39" s="306"/>
      <c r="N39" s="79"/>
      <c r="O39" s="79"/>
      <c r="P39" s="228"/>
    </row>
  </sheetData>
  <sheetProtection algorithmName="SHA-512" hashValue="+Wk5LOaYvCfPWL06oMLn25i4QAo1lngLjfzyL96XvefoDaCn+jrtWQ0C/c+fiOML4ZkuNvtqzrD3Jo57aWiLgg==" saltValue="PsEoULoSN8dHfSPPkz/E2w==" spinCount="100000" sheet="1"/>
  <mergeCells count="1">
    <mergeCell ref="K2:O18"/>
  </mergeCells>
  <pageMargins left="0.7" right="0.7" top="0.75" bottom="0.75" header="0.3" footer="0.3"/>
  <pageSetup orientation="portrait"/>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2:P40"/>
  <sheetViews>
    <sheetView showGridLines="0" zoomScale="80" zoomScaleNormal="80" workbookViewId="0">
      <selection activeCell="S17" sqref="S17"/>
    </sheetView>
  </sheetViews>
  <sheetFormatPr defaultColWidth="8.75" defaultRowHeight="15.75"/>
  <cols>
    <col min="1" max="1" width="37.75" style="58" customWidth="1"/>
    <col min="2" max="9" width="8.75" style="58"/>
    <col min="10" max="10" width="10.5" style="58" bestFit="1" customWidth="1"/>
    <col min="11" max="11" width="12.375" style="58" customWidth="1"/>
    <col min="12" max="12" width="6.875" style="58" customWidth="1"/>
    <col min="13" max="16384" width="8.75" style="58"/>
  </cols>
  <sheetData>
    <row r="2" spans="13:16" ht="15.6" customHeight="1">
      <c r="M2" s="454" t="s">
        <v>460</v>
      </c>
      <c r="N2" s="454"/>
      <c r="O2" s="454"/>
      <c r="P2" s="454"/>
    </row>
    <row r="3" spans="13:16">
      <c r="M3" s="454"/>
      <c r="N3" s="454"/>
      <c r="O3" s="454"/>
      <c r="P3" s="454"/>
    </row>
    <row r="4" spans="13:16">
      <c r="M4" s="454"/>
      <c r="N4" s="454"/>
      <c r="O4" s="454"/>
      <c r="P4" s="454"/>
    </row>
    <row r="5" spans="13:16">
      <c r="M5" s="454"/>
      <c r="N5" s="454"/>
      <c r="O5" s="454"/>
      <c r="P5" s="454"/>
    </row>
    <row r="6" spans="13:16">
      <c r="M6" s="454"/>
      <c r="N6" s="454"/>
      <c r="O6" s="454"/>
      <c r="P6" s="454"/>
    </row>
    <row r="7" spans="13:16">
      <c r="M7" s="454"/>
      <c r="N7" s="454"/>
      <c r="O7" s="454"/>
      <c r="P7" s="454"/>
    </row>
    <row r="8" spans="13:16">
      <c r="M8" s="454"/>
      <c r="N8" s="454"/>
      <c r="O8" s="454"/>
      <c r="P8" s="454"/>
    </row>
    <row r="9" spans="13:16">
      <c r="M9" s="454"/>
      <c r="N9" s="454"/>
      <c r="O9" s="454"/>
      <c r="P9" s="454"/>
    </row>
    <row r="10" spans="13:16">
      <c r="M10" s="454"/>
      <c r="N10" s="454"/>
      <c r="O10" s="454"/>
      <c r="P10" s="454"/>
    </row>
    <row r="11" spans="13:16">
      <c r="M11" s="454"/>
      <c r="N11" s="454"/>
      <c r="O11" s="454"/>
      <c r="P11" s="454"/>
    </row>
    <row r="12" spans="13:16">
      <c r="M12" s="454"/>
      <c r="N12" s="454"/>
      <c r="O12" s="454"/>
      <c r="P12" s="454"/>
    </row>
    <row r="13" spans="13:16">
      <c r="M13" s="454"/>
      <c r="N13" s="454"/>
      <c r="O13" s="454"/>
      <c r="P13" s="454"/>
    </row>
    <row r="14" spans="13:16">
      <c r="M14" s="454"/>
      <c r="N14" s="454"/>
      <c r="O14" s="454"/>
      <c r="P14" s="454"/>
    </row>
    <row r="15" spans="13:16">
      <c r="M15" s="454"/>
      <c r="N15" s="454"/>
      <c r="O15" s="454"/>
      <c r="P15" s="454"/>
    </row>
    <row r="16" spans="13:16">
      <c r="M16" s="454"/>
      <c r="N16" s="454"/>
      <c r="O16" s="454"/>
      <c r="P16" s="454"/>
    </row>
    <row r="17" spans="1:16">
      <c r="M17" s="454"/>
      <c r="N17" s="454"/>
      <c r="O17" s="454"/>
      <c r="P17" s="454"/>
    </row>
    <row r="18" spans="1:16">
      <c r="M18" s="454"/>
      <c r="N18" s="454"/>
      <c r="O18" s="454"/>
      <c r="P18" s="454"/>
    </row>
    <row r="19" spans="1:16">
      <c r="M19" s="454"/>
      <c r="N19" s="454"/>
      <c r="O19" s="454"/>
      <c r="P19" s="454"/>
    </row>
    <row r="20" spans="1:16">
      <c r="M20"/>
      <c r="N20"/>
      <c r="O20"/>
    </row>
    <row r="27" spans="1:16">
      <c r="A27" s="58" t="s">
        <v>124</v>
      </c>
    </row>
    <row r="32" spans="1:16" hidden="1"/>
    <row r="33" spans="1:16" s="307" customFormat="1" ht="15" hidden="1">
      <c r="B33" s="307" t="s">
        <v>59</v>
      </c>
      <c r="C33" s="307" t="s">
        <v>60</v>
      </c>
      <c r="E33" s="307" t="s">
        <v>59</v>
      </c>
      <c r="F33" s="307" t="s">
        <v>60</v>
      </c>
      <c r="K33" s="308"/>
      <c r="L33" s="308"/>
      <c r="O33" s="308"/>
    </row>
    <row r="34" spans="1:16" s="309" customFormat="1" ht="15" hidden="1">
      <c r="A34" s="309" t="s">
        <v>106</v>
      </c>
      <c r="B34" s="310">
        <v>-13848.099470000001</v>
      </c>
      <c r="C34" s="310">
        <v>14267.76787</v>
      </c>
      <c r="D34" s="311"/>
      <c r="E34" s="312">
        <v>14000</v>
      </c>
      <c r="F34" s="312">
        <v>14000</v>
      </c>
      <c r="G34" s="311"/>
      <c r="H34" s="311"/>
      <c r="I34" s="310"/>
      <c r="J34" s="310"/>
      <c r="K34" s="313"/>
      <c r="L34" s="314"/>
      <c r="M34" s="315"/>
      <c r="N34" s="315"/>
      <c r="O34" s="313"/>
      <c r="P34" s="318"/>
    </row>
    <row r="35" spans="1:16" s="309" customFormat="1" ht="15" hidden="1">
      <c r="A35" s="309" t="s">
        <v>107</v>
      </c>
      <c r="B35" s="316">
        <v>-3386.1723699999998</v>
      </c>
      <c r="C35" s="316">
        <v>3553.2669000000001</v>
      </c>
      <c r="D35" s="311"/>
      <c r="E35" s="312">
        <v>3400</v>
      </c>
      <c r="F35" s="312">
        <v>3600</v>
      </c>
      <c r="G35" s="311"/>
      <c r="H35" s="311"/>
      <c r="I35" s="310"/>
      <c r="J35" s="310"/>
      <c r="K35" s="313"/>
      <c r="L35" s="314"/>
      <c r="M35" s="315"/>
      <c r="N35" s="315"/>
      <c r="O35" s="313"/>
      <c r="P35" s="318"/>
    </row>
    <row r="36" spans="1:16" s="309" customFormat="1" ht="15" hidden="1">
      <c r="A36" s="309" t="s">
        <v>108</v>
      </c>
      <c r="B36" s="316">
        <v>-3714.8891600000002</v>
      </c>
      <c r="C36" s="316">
        <v>3890.7034199999998</v>
      </c>
      <c r="D36" s="311"/>
      <c r="E36" s="312">
        <v>3700</v>
      </c>
      <c r="F36" s="312">
        <v>3900</v>
      </c>
      <c r="G36" s="311"/>
      <c r="H36" s="311"/>
      <c r="I36" s="310"/>
      <c r="J36" s="310"/>
      <c r="K36" s="313"/>
      <c r="L36" s="314"/>
      <c r="M36" s="315"/>
      <c r="N36" s="315"/>
      <c r="O36" s="313"/>
      <c r="P36" s="318"/>
    </row>
    <row r="37" spans="1:16" s="309" customFormat="1" ht="15" hidden="1">
      <c r="A37" s="309" t="s">
        <v>109</v>
      </c>
      <c r="B37" s="316">
        <v>-4021.8208399999999</v>
      </c>
      <c r="C37" s="316">
        <v>4657.6387000000004</v>
      </c>
      <c r="D37" s="311"/>
      <c r="E37" s="312">
        <v>4000</v>
      </c>
      <c r="F37" s="312">
        <v>4700</v>
      </c>
      <c r="G37" s="311"/>
      <c r="H37" s="311"/>
      <c r="I37" s="310"/>
      <c r="J37" s="310"/>
      <c r="K37" s="313"/>
      <c r="L37" s="314"/>
      <c r="M37" s="315"/>
      <c r="N37" s="315"/>
      <c r="O37" s="313"/>
      <c r="P37" s="318"/>
    </row>
    <row r="38" spans="1:16" s="309" customFormat="1" ht="15" hidden="1">
      <c r="A38" s="309" t="s">
        <v>110</v>
      </c>
      <c r="B38" s="316">
        <v>-4993.2382399999997</v>
      </c>
      <c r="C38" s="316">
        <v>3669.6823300000001</v>
      </c>
      <c r="D38" s="311"/>
      <c r="E38" s="312">
        <v>5000</v>
      </c>
      <c r="F38" s="312">
        <v>3700</v>
      </c>
      <c r="G38" s="311"/>
      <c r="H38" s="311"/>
      <c r="I38" s="310"/>
      <c r="J38" s="310"/>
      <c r="K38" s="313"/>
      <c r="L38" s="314"/>
      <c r="M38" s="315"/>
      <c r="N38" s="315"/>
      <c r="O38" s="313"/>
      <c r="P38" s="318"/>
    </row>
    <row r="39" spans="1:16" s="309" customFormat="1" ht="15" hidden="1">
      <c r="B39" s="311"/>
      <c r="C39" s="311"/>
      <c r="D39" s="311"/>
      <c r="E39" s="311"/>
      <c r="F39" s="311"/>
      <c r="G39" s="311"/>
      <c r="H39" s="311"/>
      <c r="I39" s="317"/>
      <c r="J39" s="317"/>
      <c r="K39" s="313"/>
      <c r="L39" s="314"/>
      <c r="M39" s="315"/>
      <c r="N39" s="315"/>
      <c r="O39" s="313"/>
      <c r="P39" s="318"/>
    </row>
    <row r="40" spans="1:16" s="80" customFormat="1" ht="12.75"/>
  </sheetData>
  <sheetProtection algorithmName="SHA-512" hashValue="0gXCcJhARj1KV9AIpxTxnMTCgcJ7aOV8sVwY+oETL9Vr2uf7W6cg1u09fT0O1XjCLSf/ZwsNbMkKWAoHV+N3Kw==" saltValue="mGmw6iF762m0KEHkAdcnew==" spinCount="100000" sheet="1"/>
  <mergeCells count="1">
    <mergeCell ref="M2:P19"/>
  </mergeCells>
  <pageMargins left="0.7" right="0.7" top="0.75" bottom="0.75" header="0.3" footer="0.3"/>
  <pageSetup orientation="portrait"/>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Q49"/>
  <sheetViews>
    <sheetView showGridLines="0" zoomScale="80" zoomScaleNormal="80" workbookViewId="0">
      <selection activeCell="O25" sqref="O25"/>
    </sheetView>
  </sheetViews>
  <sheetFormatPr defaultColWidth="8.75" defaultRowHeight="15.75"/>
  <cols>
    <col min="1" max="1" width="8.75" style="132"/>
    <col min="2" max="2" width="13" style="132" customWidth="1"/>
    <col min="3" max="3" width="10.75" style="132" customWidth="1"/>
    <col min="4" max="14" width="8.75" style="132"/>
    <col min="15" max="15" width="8.75" style="132" customWidth="1"/>
    <col min="16" max="16384" width="8.75" style="132"/>
  </cols>
  <sheetData>
    <row r="1" spans="1:17" ht="15.75" customHeight="1">
      <c r="A1" s="133"/>
      <c r="B1" s="133"/>
      <c r="C1" s="133"/>
      <c r="D1" s="133"/>
      <c r="E1" s="133"/>
      <c r="F1" s="133"/>
      <c r="G1" s="133"/>
      <c r="H1" s="133"/>
      <c r="I1" s="133"/>
      <c r="J1" s="133"/>
      <c r="K1" s="133"/>
      <c r="L1" s="142"/>
      <c r="M1" s="142"/>
      <c r="N1" s="142"/>
      <c r="O1"/>
      <c r="P1"/>
      <c r="Q1" s="133"/>
    </row>
    <row r="2" spans="1:17" ht="15.6" customHeight="1">
      <c r="L2" s="454" t="s">
        <v>310</v>
      </c>
      <c r="M2" s="454"/>
      <c r="N2" s="454"/>
      <c r="O2"/>
      <c r="P2"/>
    </row>
    <row r="3" spans="1:17">
      <c r="L3" s="454"/>
      <c r="M3" s="454"/>
      <c r="N3" s="454"/>
      <c r="O3"/>
      <c r="P3"/>
    </row>
    <row r="4" spans="1:17">
      <c r="L4" s="454"/>
      <c r="M4" s="454"/>
      <c r="N4" s="454"/>
      <c r="O4"/>
      <c r="P4"/>
    </row>
    <row r="5" spans="1:17">
      <c r="L5" s="454"/>
      <c r="M5" s="454"/>
      <c r="N5" s="454"/>
      <c r="O5"/>
      <c r="P5"/>
    </row>
    <row r="6" spans="1:17">
      <c r="L6" s="454"/>
      <c r="M6" s="454"/>
      <c r="N6" s="454"/>
      <c r="O6"/>
      <c r="P6"/>
    </row>
    <row r="7" spans="1:17">
      <c r="L7" s="454"/>
      <c r="M7" s="454"/>
      <c r="N7" s="454"/>
      <c r="O7"/>
      <c r="P7"/>
    </row>
    <row r="8" spans="1:17">
      <c r="L8" s="454"/>
      <c r="M8" s="454"/>
      <c r="N8" s="454"/>
      <c r="O8"/>
      <c r="P8"/>
    </row>
    <row r="9" spans="1:17">
      <c r="L9" s="454"/>
      <c r="M9" s="454"/>
      <c r="N9" s="454"/>
      <c r="O9"/>
      <c r="P9"/>
    </row>
    <row r="10" spans="1:17">
      <c r="L10" s="454"/>
      <c r="M10" s="454"/>
      <c r="N10" s="454"/>
      <c r="O10"/>
      <c r="P10"/>
    </row>
    <row r="11" spans="1:17">
      <c r="L11" s="454"/>
      <c r="M11" s="454"/>
      <c r="N11" s="454"/>
      <c r="O11"/>
      <c r="P11"/>
    </row>
    <row r="12" spans="1:17">
      <c r="L12" s="454"/>
      <c r="M12" s="454"/>
      <c r="N12" s="454"/>
      <c r="O12"/>
      <c r="P12"/>
    </row>
    <row r="13" spans="1:17">
      <c r="L13" s="454"/>
      <c r="M13" s="454"/>
      <c r="N13" s="454"/>
      <c r="O13"/>
      <c r="P13"/>
    </row>
    <row r="14" spans="1:17">
      <c r="L14"/>
      <c r="M14"/>
      <c r="N14"/>
      <c r="O14"/>
      <c r="P14"/>
    </row>
    <row r="15" spans="1:17">
      <c r="L15"/>
      <c r="M15"/>
      <c r="N15"/>
    </row>
    <row r="16" spans="1:17">
      <c r="L16"/>
      <c r="M16"/>
      <c r="N16"/>
    </row>
    <row r="17" spans="12:14">
      <c r="L17"/>
      <c r="M17"/>
      <c r="N17"/>
    </row>
    <row r="18" spans="12:14">
      <c r="L18"/>
      <c r="M18"/>
      <c r="N18"/>
    </row>
    <row r="33" spans="1:5">
      <c r="A33" s="56" t="s">
        <v>124</v>
      </c>
    </row>
    <row r="34" spans="1:5">
      <c r="A34" s="132" t="s">
        <v>251</v>
      </c>
    </row>
    <row r="39" spans="1:5" hidden="1">
      <c r="A39" s="132" t="s">
        <v>76</v>
      </c>
      <c r="B39" s="132" t="s">
        <v>75</v>
      </c>
      <c r="C39" s="143" t="s">
        <v>108</v>
      </c>
      <c r="D39" s="143" t="s">
        <v>109</v>
      </c>
      <c r="E39" s="132" t="s">
        <v>148</v>
      </c>
    </row>
    <row r="40" spans="1:5" hidden="1">
      <c r="A40" s="144" t="s">
        <v>50</v>
      </c>
      <c r="B40" s="145">
        <v>1285552.6624</v>
      </c>
      <c r="C40" s="146">
        <v>528666.804</v>
      </c>
      <c r="D40" s="146">
        <v>756885.85840000003</v>
      </c>
      <c r="E40" s="126">
        <v>0.62686150006503283</v>
      </c>
    </row>
    <row r="41" spans="1:5" hidden="1">
      <c r="A41" s="144" t="s">
        <v>236</v>
      </c>
      <c r="B41" s="145">
        <v>446452.88319999998</v>
      </c>
      <c r="C41" s="146">
        <v>165652.2426</v>
      </c>
      <c r="D41" s="146">
        <v>280800.64059999998</v>
      </c>
      <c r="E41" s="126">
        <v>0.21769946285096725</v>
      </c>
    </row>
    <row r="42" spans="1:5" hidden="1">
      <c r="A42" s="144" t="s">
        <v>53</v>
      </c>
      <c r="B42" s="145">
        <v>133925.37867000001</v>
      </c>
      <c r="C42" s="146">
        <v>48288.311739999997</v>
      </c>
      <c r="D42" s="146">
        <v>85637.066930000001</v>
      </c>
      <c r="E42" s="126">
        <v>6.5304725528024979E-2</v>
      </c>
    </row>
    <row r="43" spans="1:5" hidden="1">
      <c r="A43" s="144" t="s">
        <v>54</v>
      </c>
      <c r="B43" s="145">
        <v>76516.433050000007</v>
      </c>
      <c r="C43" s="146">
        <v>12901.01267</v>
      </c>
      <c r="D43" s="146">
        <v>63615.420380000003</v>
      </c>
      <c r="E43" s="126">
        <v>3.731096158425929E-2</v>
      </c>
    </row>
    <row r="44" spans="1:5" hidden="1">
      <c r="A44" s="144" t="s">
        <v>52</v>
      </c>
      <c r="B44" s="145">
        <v>59824.60843</v>
      </c>
      <c r="C44" s="146">
        <v>12753.606970000001</v>
      </c>
      <c r="D44" s="146">
        <v>47071.001459999999</v>
      </c>
      <c r="E44" s="126">
        <v>2.9171690027245518E-2</v>
      </c>
    </row>
    <row r="45" spans="1:5" hidden="1">
      <c r="A45" s="144" t="s">
        <v>144</v>
      </c>
      <c r="B45" s="145">
        <v>21239.621930000001</v>
      </c>
      <c r="C45" s="146">
        <v>3803.4229099999998</v>
      </c>
      <c r="D45" s="146">
        <v>17436.19902</v>
      </c>
      <c r="E45" s="126">
        <v>1.0356869580898756E-2</v>
      </c>
    </row>
    <row r="46" spans="1:5" hidden="1">
      <c r="A46" s="144" t="s">
        <v>145</v>
      </c>
      <c r="B46" s="145">
        <v>15557.178</v>
      </c>
      <c r="C46" s="146">
        <v>383.30756000000002</v>
      </c>
      <c r="D46" s="146">
        <v>15173.870440000001</v>
      </c>
      <c r="E46" s="126">
        <v>7.5859948978304311E-3</v>
      </c>
    </row>
    <row r="47" spans="1:5" hidden="1">
      <c r="A47" s="144" t="s">
        <v>146</v>
      </c>
      <c r="B47" s="145">
        <v>7757.7521200000001</v>
      </c>
      <c r="C47" s="146">
        <v>299.94310999999999</v>
      </c>
      <c r="D47" s="146">
        <v>7457.8090099999999</v>
      </c>
      <c r="E47" s="126">
        <v>3.7828369644515997E-3</v>
      </c>
    </row>
    <row r="48" spans="1:5" hidden="1">
      <c r="A48" s="147" t="s">
        <v>51</v>
      </c>
      <c r="B48" s="145">
        <v>3949.70991</v>
      </c>
      <c r="C48" s="148">
        <v>641.34744000000001</v>
      </c>
      <c r="D48" s="148">
        <v>3308.36247</v>
      </c>
      <c r="E48" s="126">
        <v>1.9259585012892629E-3</v>
      </c>
    </row>
    <row r="49" spans="2:2" hidden="1">
      <c r="B49" s="149">
        <v>2050776.2277100002</v>
      </c>
    </row>
  </sheetData>
  <sheetProtection algorithmName="SHA-512" hashValue="wcAsQ4jxthJVC5PixYQ9OL56r1wgccWj+giXGb1fYiNzpLmJ7qmONcK75Khv3VRcFVtEu4UV4guX35rhyEOM6A==" saltValue="4pVS5LX/4ThKOsOv4nQxUw==" spinCount="100000" sheet="1"/>
  <mergeCells count="1">
    <mergeCell ref="L2:N13"/>
  </mergeCells>
  <pageMargins left="0.7" right="0.7" top="0.75" bottom="0.75" header="0.3" footer="0.3"/>
  <pageSetup orientation="portrait" horizontalDpi="4294967292" verticalDpi="4294967292"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65"/>
  <sheetViews>
    <sheetView showGridLines="0" zoomScale="80" zoomScaleNormal="80" workbookViewId="0">
      <selection activeCell="S16" sqref="S16"/>
    </sheetView>
  </sheetViews>
  <sheetFormatPr defaultColWidth="8.75" defaultRowHeight="15.75"/>
  <cols>
    <col min="1" max="1" width="8.75" style="21"/>
    <col min="2" max="2" width="11.75" style="21" customWidth="1"/>
    <col min="3" max="3" width="11.5" style="21" customWidth="1"/>
    <col min="4" max="16384" width="8.75" style="21"/>
  </cols>
  <sheetData>
    <row r="1" spans="1:16" ht="15.75" customHeight="1">
      <c r="A1" s="22"/>
      <c r="B1" s="22"/>
      <c r="C1" s="22"/>
      <c r="D1" s="22"/>
      <c r="E1" s="22"/>
      <c r="F1" s="22"/>
      <c r="G1" s="22"/>
      <c r="H1" s="22"/>
      <c r="I1" s="22"/>
      <c r="J1" s="22"/>
      <c r="O1" s="22"/>
      <c r="P1" s="22"/>
    </row>
    <row r="2" spans="1:16">
      <c r="M2" s="440" t="s">
        <v>463</v>
      </c>
      <c r="N2" s="440"/>
      <c r="O2" s="440"/>
      <c r="P2" s="440"/>
    </row>
    <row r="3" spans="1:16">
      <c r="M3" s="440"/>
      <c r="N3" s="440"/>
      <c r="O3" s="440"/>
      <c r="P3" s="440"/>
    </row>
    <row r="4" spans="1:16">
      <c r="M4" s="440"/>
      <c r="N4" s="440"/>
      <c r="O4" s="440"/>
      <c r="P4" s="440"/>
    </row>
    <row r="5" spans="1:16">
      <c r="M5" s="440"/>
      <c r="N5" s="440"/>
      <c r="O5" s="440"/>
      <c r="P5" s="440"/>
    </row>
    <row r="6" spans="1:16">
      <c r="M6" s="440"/>
      <c r="N6" s="440"/>
      <c r="O6" s="440"/>
      <c r="P6" s="440"/>
    </row>
    <row r="7" spans="1:16">
      <c r="M7" s="440"/>
      <c r="N7" s="440"/>
      <c r="O7" s="440"/>
      <c r="P7" s="440"/>
    </row>
    <row r="8" spans="1:16">
      <c r="M8" s="440"/>
      <c r="N8" s="440"/>
      <c r="O8" s="440"/>
      <c r="P8" s="440"/>
    </row>
    <row r="9" spans="1:16">
      <c r="M9" s="440"/>
      <c r="N9" s="440"/>
      <c r="O9" s="440"/>
      <c r="P9" s="440"/>
    </row>
    <row r="10" spans="1:16">
      <c r="M10" s="440"/>
      <c r="N10" s="440"/>
      <c r="O10" s="440"/>
      <c r="P10" s="440"/>
    </row>
    <row r="11" spans="1:16">
      <c r="M11" s="440"/>
      <c r="N11" s="440"/>
      <c r="O11" s="440"/>
      <c r="P11" s="440"/>
    </row>
    <row r="12" spans="1:16">
      <c r="M12" s="440"/>
      <c r="N12" s="440"/>
      <c r="O12" s="440"/>
      <c r="P12" s="440"/>
    </row>
    <row r="13" spans="1:16">
      <c r="M13" s="440"/>
      <c r="N13" s="440"/>
      <c r="O13" s="440"/>
      <c r="P13" s="440"/>
    </row>
    <row r="14" spans="1:16">
      <c r="M14" s="440"/>
      <c r="N14" s="440"/>
      <c r="O14" s="440"/>
      <c r="P14" s="440"/>
    </row>
    <row r="15" spans="1:16">
      <c r="M15" s="440"/>
      <c r="N15" s="440"/>
      <c r="O15" s="440"/>
      <c r="P15" s="440"/>
    </row>
    <row r="16" spans="1:16">
      <c r="M16" s="440"/>
      <c r="N16" s="440"/>
      <c r="O16" s="440"/>
      <c r="P16" s="440"/>
    </row>
    <row r="17" spans="13:16">
      <c r="M17" s="440"/>
      <c r="N17" s="440"/>
      <c r="O17" s="440"/>
      <c r="P17" s="440"/>
    </row>
    <row r="18" spans="13:16">
      <c r="M18" s="440"/>
      <c r="N18" s="440"/>
      <c r="O18" s="440"/>
      <c r="P18" s="440"/>
    </row>
    <row r="19" spans="13:16">
      <c r="M19" s="440"/>
      <c r="N19" s="440"/>
      <c r="O19" s="440"/>
      <c r="P19" s="440"/>
    </row>
    <row r="20" spans="13:16">
      <c r="M20" s="440"/>
      <c r="N20" s="440"/>
      <c r="O20" s="440"/>
      <c r="P20" s="440"/>
    </row>
    <row r="36" spans="1:4">
      <c r="A36" s="93" t="s">
        <v>434</v>
      </c>
    </row>
    <row r="37" spans="1:4">
      <c r="A37" s="93" t="s">
        <v>420</v>
      </c>
    </row>
    <row r="39" spans="1:4" hidden="1">
      <c r="A39" s="21" t="s">
        <v>76</v>
      </c>
      <c r="B39" s="21" t="s">
        <v>75</v>
      </c>
      <c r="C39" s="21" t="s">
        <v>149</v>
      </c>
    </row>
    <row r="40" spans="1:4" hidden="1">
      <c r="A40" s="407" t="s">
        <v>41</v>
      </c>
      <c r="B40" s="91">
        <v>238292.19576999999</v>
      </c>
      <c r="C40" s="95">
        <v>0.53374545165444309</v>
      </c>
      <c r="D40" s="23"/>
    </row>
    <row r="41" spans="1:4" hidden="1">
      <c r="A41" s="407" t="s">
        <v>30</v>
      </c>
      <c r="B41" s="91">
        <v>40044.213250000001</v>
      </c>
      <c r="C41" s="95">
        <v>8.969415308883108E-2</v>
      </c>
      <c r="D41" s="23"/>
    </row>
    <row r="42" spans="1:4" hidden="1">
      <c r="A42" s="407" t="s">
        <v>33</v>
      </c>
      <c r="B42" s="91">
        <v>31699.059789999999</v>
      </c>
      <c r="C42" s="95">
        <v>7.1002027279840979E-2</v>
      </c>
      <c r="D42" s="23"/>
    </row>
    <row r="43" spans="1:4" hidden="1">
      <c r="A43" s="407" t="s">
        <v>181</v>
      </c>
      <c r="B43" s="91">
        <v>24642.738689999998</v>
      </c>
      <c r="C43" s="95">
        <v>5.5196728745542788E-2</v>
      </c>
      <c r="D43" s="23"/>
    </row>
    <row r="44" spans="1:4" hidden="1">
      <c r="A44" s="407" t="s">
        <v>36</v>
      </c>
      <c r="B44" s="91">
        <v>23107.043680000002</v>
      </c>
      <c r="C44" s="95">
        <v>5.1756959247144824E-2</v>
      </c>
      <c r="D44" s="23"/>
    </row>
    <row r="45" spans="1:4" hidden="1">
      <c r="A45" s="407" t="s">
        <v>404</v>
      </c>
      <c r="B45" s="91">
        <v>11857.35262</v>
      </c>
      <c r="C45" s="95">
        <v>2.6559023509508763E-2</v>
      </c>
      <c r="D45" s="23"/>
    </row>
    <row r="46" spans="1:4" hidden="1">
      <c r="A46" s="407" t="s">
        <v>37</v>
      </c>
      <c r="B46" s="91">
        <v>9856.5482100000008</v>
      </c>
      <c r="C46" s="95">
        <v>2.2077465689132599E-2</v>
      </c>
      <c r="D46" s="23"/>
    </row>
    <row r="47" spans="1:4" hidden="1">
      <c r="A47" s="407" t="s">
        <v>401</v>
      </c>
      <c r="B47" s="91">
        <v>8669.0066600000009</v>
      </c>
      <c r="C47" s="95">
        <v>1.9417517473392643E-2</v>
      </c>
      <c r="D47" s="23"/>
    </row>
    <row r="48" spans="1:4" hidden="1">
      <c r="A48" s="407" t="s">
        <v>31</v>
      </c>
      <c r="B48" s="91">
        <v>8667.95147</v>
      </c>
      <c r="C48" s="95">
        <v>1.9415153976504666E-2</v>
      </c>
      <c r="D48" s="23"/>
    </row>
    <row r="49" spans="1:4" hidden="1">
      <c r="A49" s="407" t="s">
        <v>32</v>
      </c>
      <c r="B49" s="91">
        <v>7649.4611699999996</v>
      </c>
      <c r="C49" s="95">
        <v>1.7133859939901526E-2</v>
      </c>
      <c r="D49" s="23"/>
    </row>
    <row r="50" spans="1:4" hidden="1">
      <c r="A50" s="407" t="s">
        <v>43</v>
      </c>
      <c r="B50" s="91">
        <v>7635.5441699999992</v>
      </c>
      <c r="C50" s="95">
        <v>1.7102687557496502E-2</v>
      </c>
      <c r="D50" s="23"/>
    </row>
    <row r="51" spans="1:4" hidden="1">
      <c r="A51" s="407" t="s">
        <v>410</v>
      </c>
      <c r="B51" s="91">
        <v>5074.7640000000001</v>
      </c>
      <c r="C51" s="95">
        <v>1.1366852340536089E-2</v>
      </c>
      <c r="D51" s="23"/>
    </row>
    <row r="52" spans="1:4" hidden="1">
      <c r="A52" s="407" t="s">
        <v>406</v>
      </c>
      <c r="B52" s="91">
        <v>5048.8419899999999</v>
      </c>
      <c r="C52" s="95">
        <v>1.1308790200101598E-2</v>
      </c>
      <c r="D52" s="23"/>
    </row>
    <row r="53" spans="1:4" hidden="1">
      <c r="A53" s="407" t="s">
        <v>464</v>
      </c>
      <c r="B53" s="91">
        <v>24208.161699999997</v>
      </c>
      <c r="C53" s="95"/>
      <c r="D53" s="23"/>
    </row>
    <row r="54" spans="1:4" hidden="1">
      <c r="A54" s="407" t="s">
        <v>403</v>
      </c>
      <c r="B54" s="91">
        <v>4975.7139800000004</v>
      </c>
      <c r="C54" s="95">
        <v>1.1144992377852674E-2</v>
      </c>
      <c r="D54" s="23"/>
    </row>
    <row r="55" spans="1:4" hidden="1">
      <c r="A55" s="407" t="s">
        <v>40</v>
      </c>
      <c r="B55" s="91">
        <v>4414.4591999999993</v>
      </c>
      <c r="C55" s="95">
        <v>9.8878501324832172E-3</v>
      </c>
      <c r="D55" s="23"/>
    </row>
    <row r="56" spans="1:4" hidden="1">
      <c r="A56" s="407" t="s">
        <v>400</v>
      </c>
      <c r="B56" s="91">
        <v>4132.4817700000003</v>
      </c>
      <c r="C56" s="95">
        <v>9.2562550848763053E-3</v>
      </c>
      <c r="D56" s="23"/>
    </row>
    <row r="57" spans="1:4" hidden="1">
      <c r="A57" s="407" t="s">
        <v>35</v>
      </c>
      <c r="B57" s="91">
        <v>2915.4516199999998</v>
      </c>
      <c r="C57" s="95">
        <v>6.530256002154333E-3</v>
      </c>
      <c r="D57" s="23"/>
    </row>
    <row r="58" spans="1:4" hidden="1">
      <c r="A58" s="407" t="s">
        <v>42</v>
      </c>
      <c r="B58" s="91">
        <v>2889.8942200000001</v>
      </c>
      <c r="C58" s="95">
        <v>6.4730105436447321E-3</v>
      </c>
      <c r="D58" s="23"/>
    </row>
    <row r="59" spans="1:4" hidden="1">
      <c r="A59" s="407" t="s">
        <v>405</v>
      </c>
      <c r="B59" s="91">
        <v>2102.9866200000001</v>
      </c>
      <c r="C59" s="95">
        <v>4.7104335065951989E-3</v>
      </c>
      <c r="D59" s="23"/>
    </row>
    <row r="60" spans="1:4" hidden="1">
      <c r="A60" s="407" t="s">
        <v>407</v>
      </c>
      <c r="B60" s="91">
        <v>1312.10619</v>
      </c>
      <c r="C60" s="95">
        <v>2.9389578149512747E-3</v>
      </c>
      <c r="D60" s="23"/>
    </row>
    <row r="61" spans="1:4" hidden="1">
      <c r="A61" s="407" t="s">
        <v>402</v>
      </c>
      <c r="B61" s="91">
        <v>715.59330999999997</v>
      </c>
      <c r="C61" s="95">
        <v>1.6028417263631307E-3</v>
      </c>
      <c r="D61" s="23"/>
    </row>
    <row r="62" spans="1:4" hidden="1">
      <c r="A62" s="407" t="s">
        <v>38</v>
      </c>
      <c r="B62" s="91">
        <v>590.75058000000001</v>
      </c>
      <c r="C62" s="95">
        <v>1.3232092394732152E-3</v>
      </c>
      <c r="D62" s="23"/>
    </row>
    <row r="63" spans="1:4" hidden="1">
      <c r="A63" s="407" t="s">
        <v>408</v>
      </c>
      <c r="B63" s="91">
        <v>158.72421</v>
      </c>
      <c r="C63" s="95">
        <v>3.5552286922864624E-4</v>
      </c>
      <c r="D63" s="23"/>
    </row>
    <row r="64" spans="1:4" ht="16.5" hidden="1" thickTop="1">
      <c r="B64" s="409">
        <v>446452.88317000004</v>
      </c>
    </row>
    <row r="65" spans="3:4" hidden="1">
      <c r="C65" s="411"/>
      <c r="D65" s="23"/>
    </row>
  </sheetData>
  <sheetProtection algorithmName="SHA-512" hashValue="fFDa9/ghWZ/ejTGXN//MZCHGy4eRXe3xdwqrHCpi4HKqiT69B//heFPrjjxZtm15naPvZstiBpoEdLlYJslwtA==" saltValue="mlxngw7+90uRGzwoYyIfcQ==" spinCount="100000" sheet="1"/>
  <mergeCells count="1">
    <mergeCell ref="M2:P20"/>
  </mergeCells>
  <pageMargins left="0.7" right="0.7" top="0.75" bottom="0.75" header="0.3" footer="0.3"/>
  <pageSetup orientation="portrait" horizontalDpi="4294967292" verticalDpi="429496729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8"/>
  <sheetViews>
    <sheetView showGridLines="0" zoomScale="80" zoomScaleNormal="80" workbookViewId="0">
      <selection activeCell="S22" sqref="S22"/>
    </sheetView>
  </sheetViews>
  <sheetFormatPr defaultColWidth="8.75" defaultRowHeight="15.75"/>
  <cols>
    <col min="1" max="1" width="8.75" style="132"/>
    <col min="2" max="2" width="11.75" style="132" customWidth="1"/>
    <col min="3" max="10" width="8.75" style="132"/>
    <col min="11" max="11" width="4.75" style="132" customWidth="1"/>
    <col min="12" max="16384" width="8.75" style="132"/>
  </cols>
  <sheetData>
    <row r="1" spans="1:15">
      <c r="A1" s="150"/>
    </row>
    <row r="2" spans="1:15">
      <c r="L2" s="434" t="s">
        <v>311</v>
      </c>
      <c r="M2" s="455"/>
      <c r="N2" s="455"/>
      <c r="O2" s="455"/>
    </row>
    <row r="3" spans="1:15">
      <c r="L3" s="455"/>
      <c r="M3" s="455"/>
      <c r="N3" s="455"/>
      <c r="O3" s="455"/>
    </row>
    <row r="4" spans="1:15">
      <c r="L4" s="455"/>
      <c r="M4" s="455"/>
      <c r="N4" s="455"/>
      <c r="O4" s="455"/>
    </row>
    <row r="5" spans="1:15">
      <c r="L5" s="455"/>
      <c r="M5" s="455"/>
      <c r="N5" s="455"/>
      <c r="O5" s="455"/>
    </row>
    <row r="6" spans="1:15">
      <c r="L6" s="455"/>
      <c r="M6" s="455"/>
      <c r="N6" s="455"/>
      <c r="O6" s="455"/>
    </row>
    <row r="7" spans="1:15">
      <c r="L7" s="455"/>
      <c r="M7" s="455"/>
      <c r="N7" s="455"/>
      <c r="O7" s="455"/>
    </row>
    <row r="8" spans="1:15">
      <c r="L8" s="455"/>
      <c r="M8" s="455"/>
      <c r="N8" s="455"/>
      <c r="O8" s="455"/>
    </row>
    <row r="9" spans="1:15">
      <c r="L9" s="455"/>
      <c r="M9" s="455"/>
      <c r="N9" s="455"/>
      <c r="O9" s="455"/>
    </row>
    <row r="10" spans="1:15">
      <c r="L10" s="455"/>
      <c r="M10" s="455"/>
      <c r="N10" s="455"/>
      <c r="O10" s="455"/>
    </row>
    <row r="11" spans="1:15">
      <c r="L11" s="455"/>
      <c r="M11" s="455"/>
      <c r="N11" s="455"/>
      <c r="O11" s="455"/>
    </row>
    <row r="12" spans="1:15">
      <c r="A12" s="151"/>
      <c r="L12" s="142"/>
      <c r="M12" s="142"/>
      <c r="N12" s="142"/>
      <c r="O12" s="142"/>
    </row>
    <row r="13" spans="1:15">
      <c r="A13" s="151"/>
      <c r="L13" s="142"/>
      <c r="M13" s="142"/>
      <c r="N13" s="142"/>
      <c r="O13" s="142"/>
    </row>
    <row r="14" spans="1:15">
      <c r="A14" s="151"/>
      <c r="L14" s="142"/>
      <c r="M14" s="142"/>
      <c r="N14" s="142"/>
      <c r="O14" s="142"/>
    </row>
    <row r="15" spans="1:15">
      <c r="A15" s="151"/>
      <c r="L15" s="142"/>
      <c r="M15" s="142"/>
      <c r="N15" s="142"/>
      <c r="O15" s="142"/>
    </row>
    <row r="16" spans="1:15">
      <c r="L16" s="142"/>
      <c r="M16" s="142"/>
      <c r="N16" s="142"/>
      <c r="O16" s="142"/>
    </row>
    <row r="17" spans="5:15">
      <c r="L17" s="142"/>
      <c r="M17" s="142"/>
      <c r="N17" s="142"/>
      <c r="O17" s="142"/>
    </row>
    <row r="18" spans="5:15">
      <c r="L18" s="142"/>
      <c r="M18" s="142"/>
      <c r="N18" s="142"/>
      <c r="O18" s="142"/>
    </row>
    <row r="19" spans="5:15">
      <c r="L19" s="142"/>
      <c r="M19" s="142"/>
      <c r="N19" s="142"/>
      <c r="O19" s="142"/>
    </row>
    <row r="20" spans="5:15">
      <c r="L20" s="142"/>
      <c r="M20" s="142"/>
      <c r="N20" s="142"/>
      <c r="O20" s="142"/>
    </row>
    <row r="29" spans="5:15">
      <c r="E29" s="56"/>
      <c r="F29" s="56"/>
      <c r="G29" s="56"/>
      <c r="H29" s="56"/>
      <c r="I29" s="56"/>
      <c r="J29" s="56"/>
      <c r="K29" s="56"/>
      <c r="L29" s="56"/>
      <c r="M29" s="56"/>
      <c r="N29" s="56"/>
      <c r="O29" s="56"/>
    </row>
    <row r="33" spans="1:4">
      <c r="A33" s="56" t="s">
        <v>124</v>
      </c>
    </row>
    <row r="34" spans="1:4">
      <c r="A34" s="132" t="s">
        <v>264</v>
      </c>
    </row>
    <row r="37" spans="1:4" hidden="1"/>
    <row r="38" spans="1:4" hidden="1">
      <c r="A38" s="133" t="s">
        <v>45</v>
      </c>
      <c r="B38" s="133" t="s">
        <v>75</v>
      </c>
      <c r="C38" s="132" t="s">
        <v>149</v>
      </c>
    </row>
    <row r="39" spans="1:4" hidden="1">
      <c r="A39" s="144" t="s">
        <v>50</v>
      </c>
      <c r="B39" s="152">
        <v>126429.618</v>
      </c>
      <c r="C39" s="153">
        <v>0.49182182474654501</v>
      </c>
      <c r="D39" s="126"/>
    </row>
    <row r="40" spans="1:4" hidden="1">
      <c r="A40" s="144" t="s">
        <v>236</v>
      </c>
      <c r="B40" s="152">
        <v>62069.267500000002</v>
      </c>
      <c r="C40" s="153">
        <v>0.24145465979760711</v>
      </c>
      <c r="D40" s="126"/>
    </row>
    <row r="41" spans="1:4" hidden="1">
      <c r="A41" s="144" t="s">
        <v>54</v>
      </c>
      <c r="B41" s="152">
        <v>19282.580580000002</v>
      </c>
      <c r="C41" s="153">
        <v>7.501085676520744E-2</v>
      </c>
      <c r="D41" s="126"/>
    </row>
    <row r="42" spans="1:4" hidden="1">
      <c r="A42" s="144" t="s">
        <v>53</v>
      </c>
      <c r="B42" s="152">
        <v>17638.94442</v>
      </c>
      <c r="C42" s="153">
        <v>6.8616974159071559E-2</v>
      </c>
      <c r="D42" s="126"/>
    </row>
    <row r="43" spans="1:4" hidden="1">
      <c r="A43" s="144" t="s">
        <v>52</v>
      </c>
      <c r="B43" s="152">
        <v>15198.843779999999</v>
      </c>
      <c r="C43" s="153">
        <v>5.912477788169284E-2</v>
      </c>
      <c r="D43" s="126"/>
    </row>
    <row r="44" spans="1:4" hidden="1">
      <c r="A44" s="144" t="s">
        <v>144</v>
      </c>
      <c r="B44" s="152">
        <v>7220.9007799999999</v>
      </c>
      <c r="C44" s="153">
        <v>2.8089910055200437E-2</v>
      </c>
      <c r="D44" s="126"/>
    </row>
    <row r="45" spans="1:4" hidden="1">
      <c r="A45" s="144" t="s">
        <v>145</v>
      </c>
      <c r="B45" s="152">
        <v>5352.6077599999999</v>
      </c>
      <c r="C45" s="153">
        <v>2.0822093409122826E-2</v>
      </c>
      <c r="D45" s="126"/>
    </row>
    <row r="46" spans="1:4" hidden="1">
      <c r="A46" s="144" t="s">
        <v>146</v>
      </c>
      <c r="B46" s="152">
        <v>2723.3547899999999</v>
      </c>
      <c r="C46" s="153">
        <v>1.0594078693254011E-2</v>
      </c>
      <c r="D46" s="126"/>
    </row>
    <row r="47" spans="1:4" hidden="1">
      <c r="A47" s="147" t="s">
        <v>51</v>
      </c>
      <c r="B47" s="154">
        <v>1147.74503</v>
      </c>
      <c r="C47" s="153">
        <v>4.4648244922987747E-3</v>
      </c>
    </row>
    <row r="48" spans="1:4" hidden="1">
      <c r="A48" s="132" t="s">
        <v>89</v>
      </c>
      <c r="B48" s="145">
        <v>257063.86264000001</v>
      </c>
      <c r="C48" s="155"/>
      <c r="D48" s="126"/>
    </row>
  </sheetData>
  <sheetProtection algorithmName="SHA-512" hashValue="p35PVdKT6OLQTpjxEa4pD8+aY2SrVKGkPvWzyoMxzKtUM9ayC+P7/XJylWA7PYO/AYwbIcO8sbJf33YtCoywoA==" saltValue="tcgZd9CxLwUvURnSzm53gw==" spinCount="100000" sheet="1"/>
  <mergeCells count="1">
    <mergeCell ref="L2:O11"/>
  </mergeCells>
  <pageMargins left="0.7" right="0.7" top="0.75" bottom="0.75" header="0.3" footer="0.3"/>
  <pageSetup orientation="portrait"/>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64"/>
  <sheetViews>
    <sheetView showGridLines="0" zoomScale="80" zoomScaleNormal="80" workbookViewId="0">
      <selection activeCell="A34" sqref="A34"/>
    </sheetView>
  </sheetViews>
  <sheetFormatPr defaultColWidth="8.75" defaultRowHeight="15.75"/>
  <cols>
    <col min="1" max="1" width="8.75" style="21"/>
    <col min="2" max="2" width="10.75" style="21" customWidth="1"/>
    <col min="3" max="16384" width="8.75" style="21"/>
  </cols>
  <sheetData>
    <row r="1" spans="1:15">
      <c r="A1" s="45"/>
      <c r="L1" s="118"/>
    </row>
    <row r="2" spans="1:15">
      <c r="L2" s="456" t="s">
        <v>465</v>
      </c>
      <c r="M2" s="456"/>
      <c r="N2" s="456"/>
      <c r="O2" s="456"/>
    </row>
    <row r="3" spans="1:15">
      <c r="L3" s="456"/>
      <c r="M3" s="456"/>
      <c r="N3" s="456"/>
      <c r="O3" s="456"/>
    </row>
    <row r="4" spans="1:15">
      <c r="L4" s="456"/>
      <c r="M4" s="456"/>
      <c r="N4" s="456"/>
      <c r="O4" s="456"/>
    </row>
    <row r="5" spans="1:15">
      <c r="L5" s="456"/>
      <c r="M5" s="456"/>
      <c r="N5" s="456"/>
      <c r="O5" s="456"/>
    </row>
    <row r="6" spans="1:15">
      <c r="L6" s="456"/>
      <c r="M6" s="456"/>
      <c r="N6" s="456"/>
      <c r="O6" s="456"/>
    </row>
    <row r="7" spans="1:15">
      <c r="L7" s="456"/>
      <c r="M7" s="456"/>
      <c r="N7" s="456"/>
      <c r="O7" s="456"/>
    </row>
    <row r="8" spans="1:15">
      <c r="L8" s="456"/>
      <c r="M8" s="456"/>
      <c r="N8" s="456"/>
      <c r="O8" s="456"/>
    </row>
    <row r="9" spans="1:15">
      <c r="L9" s="456"/>
      <c r="M9" s="456"/>
      <c r="N9" s="456"/>
      <c r="O9" s="456"/>
    </row>
    <row r="10" spans="1:15">
      <c r="L10" s="456"/>
      <c r="M10" s="456"/>
      <c r="N10" s="456"/>
      <c r="O10" s="456"/>
    </row>
    <row r="11" spans="1:15">
      <c r="L11" s="456"/>
      <c r="M11" s="456"/>
      <c r="N11" s="456"/>
      <c r="O11" s="456"/>
    </row>
    <row r="12" spans="1:15">
      <c r="A12" s="24"/>
      <c r="L12" s="456"/>
      <c r="M12" s="456"/>
      <c r="N12" s="456"/>
      <c r="O12" s="456"/>
    </row>
    <row r="13" spans="1:15">
      <c r="A13" s="24"/>
      <c r="L13" s="456"/>
      <c r="M13" s="456"/>
      <c r="N13" s="456"/>
      <c r="O13" s="456"/>
    </row>
    <row r="14" spans="1:15">
      <c r="A14" s="24"/>
      <c r="L14" s="456"/>
      <c r="M14" s="456"/>
      <c r="N14" s="456"/>
      <c r="O14" s="456"/>
    </row>
    <row r="15" spans="1:15">
      <c r="A15" s="24"/>
      <c r="L15" s="456"/>
      <c r="M15" s="456"/>
      <c r="N15" s="456"/>
      <c r="O15" s="456"/>
    </row>
    <row r="16" spans="1:15">
      <c r="L16" s="456"/>
      <c r="M16" s="456"/>
      <c r="N16" s="456"/>
      <c r="O16" s="456"/>
    </row>
    <row r="17" spans="5:15">
      <c r="L17" s="456"/>
      <c r="M17" s="456"/>
      <c r="N17" s="456"/>
      <c r="O17" s="456"/>
    </row>
    <row r="18" spans="5:15">
      <c r="L18" s="456"/>
      <c r="M18" s="456"/>
      <c r="N18" s="456"/>
      <c r="O18" s="456"/>
    </row>
    <row r="19" spans="5:15">
      <c r="L19" s="456"/>
      <c r="M19" s="456"/>
      <c r="N19" s="456"/>
      <c r="O19" s="456"/>
    </row>
    <row r="20" spans="5:15">
      <c r="L20" s="456"/>
      <c r="M20" s="456"/>
      <c r="N20" s="456"/>
      <c r="O20" s="456"/>
    </row>
    <row r="29" spans="5:15">
      <c r="E29" s="46"/>
      <c r="F29" s="46"/>
      <c r="G29" s="46"/>
      <c r="H29" s="46"/>
      <c r="I29" s="46"/>
      <c r="J29" s="46"/>
      <c r="K29" s="46"/>
      <c r="L29" s="46"/>
      <c r="M29" s="46"/>
      <c r="N29" s="46"/>
      <c r="O29" s="46"/>
    </row>
    <row r="33" spans="1:4">
      <c r="A33" s="93" t="s">
        <v>434</v>
      </c>
    </row>
    <row r="34" spans="1:4">
      <c r="A34" s="93" t="s">
        <v>461</v>
      </c>
    </row>
    <row r="38" spans="1:4" hidden="1">
      <c r="A38" s="22" t="s">
        <v>45</v>
      </c>
      <c r="B38" s="22" t="s">
        <v>75</v>
      </c>
      <c r="C38" s="21" t="s">
        <v>148</v>
      </c>
    </row>
    <row r="39" spans="1:4" hidden="1">
      <c r="A39" s="407" t="s">
        <v>41</v>
      </c>
      <c r="B39" s="91">
        <v>40298.473389999999</v>
      </c>
      <c r="C39" s="95">
        <v>0.64925002361273232</v>
      </c>
      <c r="D39" s="23"/>
    </row>
    <row r="40" spans="1:4" hidden="1">
      <c r="A40" s="407" t="s">
        <v>30</v>
      </c>
      <c r="B40" s="91">
        <v>5948.0993900000003</v>
      </c>
      <c r="C40" s="95">
        <v>9.583002393253634E-2</v>
      </c>
      <c r="D40" s="23"/>
    </row>
    <row r="41" spans="1:4" hidden="1">
      <c r="A41" s="407" t="s">
        <v>36</v>
      </c>
      <c r="B41" s="91">
        <v>2201.90571</v>
      </c>
      <c r="C41" s="95">
        <v>3.5474974954392689E-2</v>
      </c>
      <c r="D41" s="23"/>
    </row>
    <row r="42" spans="1:4" hidden="1">
      <c r="A42" s="407" t="s">
        <v>33</v>
      </c>
      <c r="B42" s="91">
        <v>2059.20111</v>
      </c>
      <c r="C42" s="95">
        <v>3.3175856473576071E-2</v>
      </c>
      <c r="D42" s="23"/>
    </row>
    <row r="43" spans="1:4" hidden="1">
      <c r="A43" s="407" t="s">
        <v>181</v>
      </c>
      <c r="B43" s="91">
        <v>1519.4687100000001</v>
      </c>
      <c r="C43" s="95">
        <v>2.4480210113644405E-2</v>
      </c>
      <c r="D43" s="23"/>
    </row>
    <row r="44" spans="1:4" hidden="1">
      <c r="A44" s="407" t="s">
        <v>401</v>
      </c>
      <c r="B44" s="91">
        <v>1426.82132</v>
      </c>
      <c r="C44" s="95">
        <v>2.2987564981333152E-2</v>
      </c>
      <c r="D44" s="23"/>
    </row>
    <row r="45" spans="1:4" hidden="1">
      <c r="A45" s="407" t="s">
        <v>406</v>
      </c>
      <c r="B45" s="91">
        <v>1347.8285800000001</v>
      </c>
      <c r="C45" s="95">
        <v>2.171491036204028E-2</v>
      </c>
      <c r="D45" s="23"/>
    </row>
    <row r="46" spans="1:4" hidden="1">
      <c r="A46" s="407" t="s">
        <v>37</v>
      </c>
      <c r="B46" s="91">
        <v>1194.10373</v>
      </c>
      <c r="C46" s="95">
        <v>1.9238244272819879E-2</v>
      </c>
      <c r="D46" s="23"/>
    </row>
    <row r="47" spans="1:4" hidden="1">
      <c r="A47" s="407" t="s">
        <v>404</v>
      </c>
      <c r="B47" s="91">
        <v>927.07261000000005</v>
      </c>
      <c r="C47" s="95">
        <v>1.4936097159516182E-2</v>
      </c>
      <c r="D47" s="23"/>
    </row>
    <row r="48" spans="1:4" hidden="1">
      <c r="A48" s="407" t="s">
        <v>31</v>
      </c>
      <c r="B48" s="91">
        <v>810.94623000000001</v>
      </c>
      <c r="C48" s="95">
        <v>1.3065181250930664E-2</v>
      </c>
      <c r="D48" s="23"/>
    </row>
    <row r="49" spans="1:4" hidden="1">
      <c r="A49" s="407" t="s">
        <v>403</v>
      </c>
      <c r="B49" s="91">
        <v>717.0711</v>
      </c>
      <c r="C49" s="95">
        <v>1.1552755959299825E-2</v>
      </c>
      <c r="D49" s="23"/>
    </row>
    <row r="50" spans="1:4" hidden="1">
      <c r="A50" s="407" t="s">
        <v>400</v>
      </c>
      <c r="B50" s="91">
        <v>659.48617999999999</v>
      </c>
      <c r="C50" s="95">
        <v>1.0625003428629152E-2</v>
      </c>
      <c r="D50" s="23"/>
    </row>
    <row r="51" spans="1:4" hidden="1">
      <c r="A51" s="407" t="s">
        <v>410</v>
      </c>
      <c r="B51" s="91">
        <v>654.58807000000002</v>
      </c>
      <c r="C51" s="95">
        <v>1.0546089818121343E-2</v>
      </c>
      <c r="D51" s="23"/>
    </row>
    <row r="52" spans="1:4" hidden="1">
      <c r="A52" s="407" t="s">
        <v>32</v>
      </c>
      <c r="B52" s="91">
        <v>588.65759000000003</v>
      </c>
      <c r="C52" s="95">
        <v>9.4838816971700209E-3</v>
      </c>
      <c r="D52" s="23"/>
    </row>
    <row r="53" spans="1:4" hidden="1">
      <c r="A53" s="407" t="s">
        <v>439</v>
      </c>
      <c r="B53" s="91">
        <v>1715.54378</v>
      </c>
      <c r="C53" s="95"/>
      <c r="D53" s="23"/>
    </row>
    <row r="54" spans="1:4" hidden="1">
      <c r="A54" s="407" t="s">
        <v>40</v>
      </c>
      <c r="B54" s="91">
        <v>376.80948000000001</v>
      </c>
      <c r="C54" s="95">
        <v>6.0707898639209817E-3</v>
      </c>
      <c r="D54" s="23"/>
    </row>
    <row r="55" spans="1:4" hidden="1">
      <c r="A55" s="407" t="s">
        <v>43</v>
      </c>
      <c r="B55" s="91">
        <v>373.99624999999997</v>
      </c>
      <c r="C55" s="95">
        <v>6.0254658233239175E-3</v>
      </c>
      <c r="D55" s="23"/>
    </row>
    <row r="56" spans="1:4" hidden="1">
      <c r="A56" s="407" t="s">
        <v>35</v>
      </c>
      <c r="B56" s="91">
        <v>298.20281</v>
      </c>
      <c r="C56" s="95">
        <v>4.8043552310328133E-3</v>
      </c>
      <c r="D56" s="23"/>
    </row>
    <row r="57" spans="1:4" hidden="1">
      <c r="A57" s="407" t="s">
        <v>407</v>
      </c>
      <c r="B57" s="91">
        <v>199.52790999999999</v>
      </c>
      <c r="C57" s="95">
        <v>3.2146006878524865E-3</v>
      </c>
      <c r="D57" s="23"/>
    </row>
    <row r="58" spans="1:4" hidden="1">
      <c r="A58" s="407" t="s">
        <v>42</v>
      </c>
      <c r="B58" s="91">
        <v>190.28512000000001</v>
      </c>
      <c r="C58" s="95">
        <v>3.0656897956786748E-3</v>
      </c>
      <c r="D58" s="23"/>
    </row>
    <row r="59" spans="1:4" hidden="1">
      <c r="A59" s="407" t="s">
        <v>405</v>
      </c>
      <c r="B59" s="91">
        <v>105.82656</v>
      </c>
      <c r="C59" s="95">
        <v>1.7049751714888531E-3</v>
      </c>
      <c r="D59" s="23"/>
    </row>
    <row r="60" spans="1:4" hidden="1">
      <c r="A60" s="407" t="s">
        <v>38</v>
      </c>
      <c r="B60" s="91">
        <v>92.034350000000003</v>
      </c>
      <c r="C60" s="95">
        <v>1.4827684248086221E-3</v>
      </c>
      <c r="D60" s="23"/>
    </row>
    <row r="61" spans="1:4" hidden="1">
      <c r="A61" s="407" t="s">
        <v>402</v>
      </c>
      <c r="B61" s="91">
        <v>47.491520000000001</v>
      </c>
      <c r="C61" s="95">
        <v>7.6513743294940608E-4</v>
      </c>
      <c r="D61" s="23"/>
    </row>
    <row r="62" spans="1:4" hidden="1">
      <c r="A62" s="407" t="s">
        <v>408</v>
      </c>
      <c r="B62" s="91">
        <v>31.369779999999999</v>
      </c>
      <c r="C62" s="95">
        <v>5.0539955220190087E-4</v>
      </c>
      <c r="D62" s="23"/>
    </row>
    <row r="63" spans="1:4" ht="16.5" hidden="1" thickTop="1">
      <c r="B63" s="409">
        <v>62069.267500000002</v>
      </c>
    </row>
    <row r="64" spans="1:4">
      <c r="B64" s="75"/>
    </row>
  </sheetData>
  <sheetProtection algorithmName="SHA-512" hashValue="a31qT8lVUiOTb0vOQ3JZCJpotaoBlkDve6DtbwjMsWVYxxjGKEzwflqxCXfNsu6enTPCtTc4++kRm9vBklg8gg==" saltValue="dc3gmxsEeeLL98rfF/1Afg==" spinCount="100000" sheet="1"/>
  <mergeCells count="1">
    <mergeCell ref="L2:O20"/>
  </mergeCells>
  <pageMargins left="0.7" right="0.7" top="0.75" bottom="0.75" header="0.3" footer="0.3"/>
  <pageSetup orientation="portrait" horizontalDpi="4294967292" verticalDpi="4294967292"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52"/>
  <sheetViews>
    <sheetView showGridLines="0" zoomScale="80" zoomScaleNormal="80" workbookViewId="0">
      <selection activeCell="X25" sqref="X25"/>
    </sheetView>
  </sheetViews>
  <sheetFormatPr defaultColWidth="8.75" defaultRowHeight="15.75"/>
  <cols>
    <col min="1" max="1" width="8.75" style="48"/>
    <col min="2" max="2" width="11.75" style="48" customWidth="1"/>
    <col min="3" max="3" width="10.75" style="48" customWidth="1"/>
    <col min="4" max="12" width="8.75" style="48"/>
    <col min="13" max="13" width="4.25" style="48" customWidth="1"/>
    <col min="14" max="16" width="8.75" style="48"/>
    <col min="17" max="17" width="4.5" style="48" customWidth="1"/>
    <col min="18" max="16384" width="8.75" style="48"/>
  </cols>
  <sheetData>
    <row r="1" spans="18:21">
      <c r="R1" s="62"/>
      <c r="S1" s="62"/>
    </row>
    <row r="2" spans="18:21">
      <c r="R2" s="456" t="s">
        <v>468</v>
      </c>
      <c r="S2" s="456"/>
      <c r="T2" s="456"/>
      <c r="U2" s="456"/>
    </row>
    <row r="3" spans="18:21">
      <c r="R3" s="456"/>
      <c r="S3" s="456"/>
      <c r="T3" s="456"/>
      <c r="U3" s="456"/>
    </row>
    <row r="4" spans="18:21">
      <c r="R4" s="456"/>
      <c r="S4" s="456"/>
      <c r="T4" s="456"/>
      <c r="U4" s="456"/>
    </row>
    <row r="5" spans="18:21">
      <c r="R5" s="456"/>
      <c r="S5" s="456"/>
      <c r="T5" s="456"/>
      <c r="U5" s="456"/>
    </row>
    <row r="6" spans="18:21">
      <c r="R6" s="456"/>
      <c r="S6" s="456"/>
      <c r="T6" s="456"/>
      <c r="U6" s="456"/>
    </row>
    <row r="7" spans="18:21">
      <c r="R7" s="456"/>
      <c r="S7" s="456"/>
      <c r="T7" s="456"/>
      <c r="U7" s="456"/>
    </row>
    <row r="8" spans="18:21">
      <c r="R8" s="456"/>
      <c r="S8" s="456"/>
      <c r="T8" s="456"/>
      <c r="U8" s="456"/>
    </row>
    <row r="9" spans="18:21" ht="16.5" customHeight="1">
      <c r="R9" s="456"/>
      <c r="S9" s="456"/>
      <c r="T9" s="456"/>
      <c r="U9" s="456"/>
    </row>
    <row r="10" spans="18:21">
      <c r="R10" s="456"/>
      <c r="S10" s="456"/>
      <c r="T10" s="456"/>
      <c r="U10" s="456"/>
    </row>
    <row r="11" spans="18:21">
      <c r="R11" s="456"/>
      <c r="S11" s="456"/>
      <c r="T11" s="456"/>
      <c r="U11" s="456"/>
    </row>
    <row r="12" spans="18:21">
      <c r="R12" s="456"/>
      <c r="S12" s="456"/>
      <c r="T12" s="456"/>
      <c r="U12" s="456"/>
    </row>
    <row r="13" spans="18:21">
      <c r="R13" s="456"/>
      <c r="S13" s="456"/>
      <c r="T13" s="456"/>
      <c r="U13" s="456"/>
    </row>
    <row r="14" spans="18:21">
      <c r="R14" s="456"/>
      <c r="S14" s="456"/>
      <c r="T14" s="456"/>
      <c r="U14" s="456"/>
    </row>
    <row r="15" spans="18:21">
      <c r="R15" s="456"/>
      <c r="S15" s="456"/>
      <c r="T15" s="456"/>
      <c r="U15" s="456"/>
    </row>
    <row r="16" spans="18:21">
      <c r="R16" s="456"/>
      <c r="S16" s="456"/>
      <c r="T16" s="456"/>
      <c r="U16" s="456"/>
    </row>
    <row r="17" spans="1:21">
      <c r="R17" s="456"/>
      <c r="S17" s="456"/>
      <c r="T17" s="456"/>
      <c r="U17" s="456"/>
    </row>
    <row r="18" spans="1:21">
      <c r="R18" s="456"/>
      <c r="S18" s="456"/>
      <c r="T18" s="456"/>
      <c r="U18" s="456"/>
    </row>
    <row r="19" spans="1:21">
      <c r="R19" s="456"/>
      <c r="S19" s="456"/>
      <c r="T19" s="456"/>
      <c r="U19" s="456"/>
    </row>
    <row r="20" spans="1:21">
      <c r="R20" s="456"/>
      <c r="S20" s="456"/>
      <c r="T20" s="456"/>
      <c r="U20" s="456"/>
    </row>
    <row r="21" spans="1:21">
      <c r="R21" s="62"/>
      <c r="S21" s="62"/>
    </row>
    <row r="22" spans="1:21">
      <c r="R22" s="62"/>
      <c r="S22" s="62"/>
    </row>
    <row r="24" spans="1:21">
      <c r="O24" s="61"/>
      <c r="P24" s="61"/>
    </row>
    <row r="26" spans="1:21">
      <c r="A26" s="48" t="s">
        <v>124</v>
      </c>
    </row>
    <row r="27" spans="1:21">
      <c r="A27" s="48" t="s">
        <v>467</v>
      </c>
    </row>
    <row r="30" spans="1:21" hidden="1">
      <c r="B30" s="62">
        <v>2010</v>
      </c>
      <c r="C30" s="62">
        <v>2016</v>
      </c>
      <c r="D30" s="62" t="s">
        <v>96</v>
      </c>
      <c r="F30" s="62"/>
      <c r="G30" s="62"/>
    </row>
    <row r="31" spans="1:21" hidden="1">
      <c r="A31" s="425" t="s">
        <v>36</v>
      </c>
      <c r="B31" s="424">
        <v>1550.67794</v>
      </c>
      <c r="C31" s="424">
        <v>2201.90571</v>
      </c>
      <c r="D31" s="69">
        <f t="shared" ref="D31:D50" si="0">(C31-B31)/B31</f>
        <v>0.41996326458348915</v>
      </c>
      <c r="F31" s="428">
        <f t="shared" ref="F31:F37" si="1">C31-B31</f>
        <v>651.22776999999996</v>
      </c>
    </row>
    <row r="32" spans="1:21" hidden="1">
      <c r="A32" s="425" t="s">
        <v>403</v>
      </c>
      <c r="B32" s="424">
        <v>510.27780999999999</v>
      </c>
      <c r="C32" s="424">
        <v>717.0711</v>
      </c>
      <c r="D32" s="69">
        <f t="shared" si="0"/>
        <v>0.4052562857867561</v>
      </c>
      <c r="F32" s="428">
        <f t="shared" si="1"/>
        <v>206.79329000000001</v>
      </c>
    </row>
    <row r="33" spans="1:7" hidden="1">
      <c r="A33" s="425" t="s">
        <v>400</v>
      </c>
      <c r="B33" s="424">
        <v>538.53930000000003</v>
      </c>
      <c r="C33" s="424">
        <v>659.48617999999999</v>
      </c>
      <c r="D33" s="69">
        <f t="shared" si="0"/>
        <v>0.22458320126312037</v>
      </c>
      <c r="F33" s="428">
        <f t="shared" si="1"/>
        <v>120.94687999999996</v>
      </c>
      <c r="G33" s="62"/>
    </row>
    <row r="34" spans="1:7" hidden="1">
      <c r="A34" s="425" t="s">
        <v>404</v>
      </c>
      <c r="B34" s="424">
        <v>809.47108000000003</v>
      </c>
      <c r="C34" s="424">
        <v>927.07261000000005</v>
      </c>
      <c r="D34" s="69">
        <f t="shared" si="0"/>
        <v>0.14528194138819639</v>
      </c>
      <c r="F34" s="428">
        <f t="shared" si="1"/>
        <v>117.60153000000003</v>
      </c>
      <c r="G34" s="62"/>
    </row>
    <row r="35" spans="1:7" hidden="1">
      <c r="A35" s="425" t="s">
        <v>410</v>
      </c>
      <c r="B35" s="424">
        <v>626.79169999999999</v>
      </c>
      <c r="C35" s="424">
        <v>654.58807000000002</v>
      </c>
      <c r="D35" s="69">
        <f t="shared" si="0"/>
        <v>4.434706139216589E-2</v>
      </c>
      <c r="F35" s="428">
        <f t="shared" si="1"/>
        <v>27.796370000000024</v>
      </c>
      <c r="G35" s="62"/>
    </row>
    <row r="36" spans="1:7" hidden="1">
      <c r="A36" s="425" t="s">
        <v>31</v>
      </c>
      <c r="B36" s="424">
        <v>788.04759999999999</v>
      </c>
      <c r="C36" s="424">
        <v>810.94623000000001</v>
      </c>
      <c r="D36" s="69">
        <f t="shared" si="0"/>
        <v>2.9057419881743218E-2</v>
      </c>
      <c r="F36" s="428">
        <f t="shared" si="1"/>
        <v>22.898630000000026</v>
      </c>
      <c r="G36" s="62"/>
    </row>
    <row r="37" spans="1:7" hidden="1">
      <c r="A37" s="425" t="s">
        <v>41</v>
      </c>
      <c r="B37" s="424">
        <v>39238.124580000003</v>
      </c>
      <c r="C37" s="424">
        <v>40298.473389999999</v>
      </c>
      <c r="D37" s="69">
        <f t="shared" si="0"/>
        <v>2.7023432474152051E-2</v>
      </c>
      <c r="F37" s="428">
        <f t="shared" si="1"/>
        <v>1060.3488099999959</v>
      </c>
      <c r="G37" s="62"/>
    </row>
    <row r="38" spans="1:7" hidden="1">
      <c r="A38" s="427" t="s">
        <v>43</v>
      </c>
      <c r="B38" s="426">
        <v>372.95197000000002</v>
      </c>
      <c r="C38" s="426">
        <v>373.99624999999997</v>
      </c>
      <c r="D38" s="69">
        <f t="shared" si="0"/>
        <v>2.8000388360998815E-3</v>
      </c>
      <c r="F38" s="62"/>
      <c r="G38" s="62"/>
    </row>
    <row r="39" spans="1:7" hidden="1">
      <c r="A39" s="425" t="s">
        <v>40</v>
      </c>
      <c r="B39" s="424">
        <v>402.85156999999998</v>
      </c>
      <c r="C39" s="424">
        <v>376.80948000000001</v>
      </c>
      <c r="D39" s="69">
        <f t="shared" si="0"/>
        <v>-6.4644380062860315E-2</v>
      </c>
      <c r="F39" s="62"/>
      <c r="G39" s="62"/>
    </row>
    <row r="40" spans="1:7" hidden="1">
      <c r="A40" s="425" t="s">
        <v>401</v>
      </c>
      <c r="B40" s="424">
        <v>1545.1456499999999</v>
      </c>
      <c r="C40" s="424">
        <v>1426.82132</v>
      </c>
      <c r="D40" s="69">
        <f t="shared" si="0"/>
        <v>-7.6578107701367776E-2</v>
      </c>
      <c r="F40" s="62"/>
      <c r="G40" s="62"/>
    </row>
    <row r="41" spans="1:7" hidden="1">
      <c r="A41" s="425" t="s">
        <v>37</v>
      </c>
      <c r="B41" s="424">
        <v>1295.7936199999999</v>
      </c>
      <c r="C41" s="424">
        <v>1194.10373</v>
      </c>
      <c r="D41" s="69">
        <f t="shared" si="0"/>
        <v>-7.8476918261103867E-2</v>
      </c>
      <c r="F41" s="62"/>
      <c r="G41" s="62"/>
    </row>
    <row r="42" spans="1:7" hidden="1">
      <c r="A42" s="425" t="s">
        <v>30</v>
      </c>
      <c r="B42" s="424">
        <v>6550.1239699999996</v>
      </c>
      <c r="C42" s="424">
        <v>5948.0993900000003</v>
      </c>
      <c r="D42" s="69">
        <f t="shared" si="0"/>
        <v>-9.1910410055948813E-2</v>
      </c>
      <c r="F42" s="62"/>
      <c r="G42" s="62"/>
    </row>
    <row r="43" spans="1:7" hidden="1">
      <c r="A43" s="425" t="s">
        <v>407</v>
      </c>
      <c r="B43" s="424">
        <v>227.27974</v>
      </c>
      <c r="C43" s="424">
        <v>199.52790999999999</v>
      </c>
      <c r="D43" s="69">
        <f t="shared" si="0"/>
        <v>-0.12210428435020214</v>
      </c>
      <c r="F43" s="62"/>
      <c r="G43" s="62"/>
    </row>
    <row r="44" spans="1:7" hidden="1">
      <c r="A44" s="425" t="s">
        <v>32</v>
      </c>
      <c r="B44" s="424">
        <v>674.93750999999997</v>
      </c>
      <c r="C44" s="424">
        <v>588.65759000000003</v>
      </c>
      <c r="D44" s="69">
        <f t="shared" si="0"/>
        <v>-0.12783393828563469</v>
      </c>
      <c r="F44" s="62"/>
      <c r="G44" s="62"/>
    </row>
    <row r="45" spans="1:7" hidden="1">
      <c r="A45" s="425" t="s">
        <v>402</v>
      </c>
      <c r="B45" s="424">
        <v>61.167290000000001</v>
      </c>
      <c r="C45" s="424">
        <v>47.491520000000001</v>
      </c>
      <c r="D45" s="69">
        <f t="shared" si="0"/>
        <v>-0.22357979240211556</v>
      </c>
      <c r="F45" s="62"/>
      <c r="G45" s="62"/>
    </row>
    <row r="46" spans="1:7" hidden="1">
      <c r="A46" s="425" t="s">
        <v>451</v>
      </c>
      <c r="B46" s="424">
        <v>1974.8552199999999</v>
      </c>
      <c r="C46" s="424">
        <v>1519.4687100000001</v>
      </c>
      <c r="D46" s="69">
        <f t="shared" si="0"/>
        <v>-0.23059235198011116</v>
      </c>
    </row>
    <row r="47" spans="1:7" hidden="1">
      <c r="A47" s="425" t="s">
        <v>33</v>
      </c>
      <c r="B47" s="424">
        <v>2684.9390400000002</v>
      </c>
      <c r="C47" s="424">
        <v>2059.20111</v>
      </c>
      <c r="D47" s="69">
        <f t="shared" si="0"/>
        <v>-0.23305479963522754</v>
      </c>
    </row>
    <row r="48" spans="1:7" hidden="1">
      <c r="A48" s="425" t="s">
        <v>35</v>
      </c>
      <c r="B48" s="424">
        <v>390.16636999999997</v>
      </c>
      <c r="C48" s="424">
        <v>298.20281</v>
      </c>
      <c r="D48" s="69">
        <f t="shared" si="0"/>
        <v>-0.23570345132513593</v>
      </c>
    </row>
    <row r="49" spans="1:4" ht="16.5" hidden="1" thickTop="1">
      <c r="A49" s="423" t="s">
        <v>42</v>
      </c>
      <c r="B49" s="422">
        <v>276.79007000000001</v>
      </c>
      <c r="C49" s="422">
        <v>190.28512000000001</v>
      </c>
      <c r="D49" s="69">
        <f t="shared" si="0"/>
        <v>-0.31252909470343354</v>
      </c>
    </row>
    <row r="50" spans="1:4" hidden="1">
      <c r="A50" s="421" t="s">
        <v>405</v>
      </c>
      <c r="B50" s="420">
        <v>194.00434000000001</v>
      </c>
      <c r="C50" s="420">
        <v>105.82656</v>
      </c>
      <c r="D50" s="69">
        <f t="shared" si="0"/>
        <v>-0.45451447117110888</v>
      </c>
    </row>
    <row r="51" spans="1:4" hidden="1">
      <c r="A51" s="419"/>
      <c r="B51" s="418"/>
      <c r="C51" s="418"/>
      <c r="D51" s="69"/>
    </row>
    <row r="52" spans="1:4" hidden="1">
      <c r="A52" s="419" t="s">
        <v>466</v>
      </c>
      <c r="B52" s="418">
        <v>60712.936370000003</v>
      </c>
      <c r="C52" s="418">
        <v>62069.267500000002</v>
      </c>
      <c r="D52" s="69">
        <f>(C52-B52)/B52</f>
        <v>2.234006804965211E-2</v>
      </c>
    </row>
  </sheetData>
  <sheetProtection algorithmName="SHA-512" hashValue="A/dWXPthSb9MYdTTQjDy3C3CrjIVtdHSUfz2LOQDNNyZYdchchEH9g+OzkLTNNicovUckfzNkJGM41MEvmRl2w==" saltValue="MAHnaxkzGnJl+EHr450YOQ==" spinCount="100000" sheet="1"/>
  <mergeCells count="1">
    <mergeCell ref="R2:U20"/>
  </mergeCells>
  <pageMargins left="0.7" right="0.7" top="0.75" bottom="0.75" header="0.3" footer="0.3"/>
  <pageSetup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R91"/>
  <sheetViews>
    <sheetView showGridLines="0" zoomScale="80" zoomScaleNormal="80" workbookViewId="0">
      <selection activeCell="L17" sqref="L17"/>
    </sheetView>
  </sheetViews>
  <sheetFormatPr defaultColWidth="8.75" defaultRowHeight="15.75"/>
  <cols>
    <col min="1" max="1" width="29.75" style="125" customWidth="1"/>
    <col min="2" max="5" width="9.625" style="125" customWidth="1"/>
    <col min="6" max="6" width="10.625" style="125" customWidth="1"/>
    <col min="7" max="13" width="10.25" style="125" customWidth="1"/>
    <col min="14" max="16" width="8.75" style="125"/>
    <col min="17" max="17" width="23.75" style="125" customWidth="1"/>
    <col min="18" max="16384" width="8.75" style="125"/>
  </cols>
  <sheetData>
    <row r="2" spans="12:14" ht="15.6" customHeight="1">
      <c r="L2" s="434" t="s">
        <v>398</v>
      </c>
      <c r="M2" s="434"/>
      <c r="N2" s="434"/>
    </row>
    <row r="3" spans="12:14">
      <c r="L3" s="434"/>
      <c r="M3" s="434"/>
      <c r="N3" s="434"/>
    </row>
    <row r="4" spans="12:14">
      <c r="L4" s="434"/>
      <c r="M4" s="434"/>
      <c r="N4" s="434"/>
    </row>
    <row r="5" spans="12:14">
      <c r="L5" s="434"/>
      <c r="M5" s="434"/>
      <c r="N5" s="434"/>
    </row>
    <row r="6" spans="12:14">
      <c r="L6" s="434"/>
      <c r="M6" s="434"/>
      <c r="N6" s="434"/>
    </row>
    <row r="7" spans="12:14">
      <c r="L7" s="434"/>
      <c r="M7" s="434"/>
      <c r="N7" s="434"/>
    </row>
    <row r="8" spans="12:14">
      <c r="L8" s="434"/>
      <c r="M8" s="434"/>
      <c r="N8" s="434"/>
    </row>
    <row r="9" spans="12:14">
      <c r="L9" s="434"/>
      <c r="M9" s="434"/>
      <c r="N9" s="434"/>
    </row>
    <row r="10" spans="12:14">
      <c r="L10" s="434"/>
      <c r="M10" s="434"/>
      <c r="N10" s="434"/>
    </row>
    <row r="11" spans="12:14">
      <c r="L11" s="434"/>
      <c r="M11" s="434"/>
      <c r="N11" s="434"/>
    </row>
    <row r="12" spans="12:14">
      <c r="L12" s="434"/>
      <c r="M12" s="434"/>
      <c r="N12" s="434"/>
    </row>
    <row r="13" spans="12:14">
      <c r="L13" s="434"/>
      <c r="M13" s="434"/>
      <c r="N13" s="434"/>
    </row>
    <row r="14" spans="12:14">
      <c r="L14" s="434"/>
      <c r="M14" s="434"/>
      <c r="N14" s="434"/>
    </row>
    <row r="15" spans="12:14">
      <c r="L15" s="434"/>
      <c r="M15" s="434"/>
      <c r="N15" s="434"/>
    </row>
    <row r="16" spans="12:14">
      <c r="L16" s="434"/>
      <c r="M16" s="434"/>
      <c r="N16" s="434"/>
    </row>
    <row r="26" spans="1:7">
      <c r="A26" s="125" t="s">
        <v>294</v>
      </c>
    </row>
    <row r="27" spans="1:7">
      <c r="A27" s="125" t="s">
        <v>300</v>
      </c>
    </row>
    <row r="31" spans="1:7">
      <c r="G31" s="126"/>
    </row>
    <row r="32" spans="1:7">
      <c r="A32" s="127"/>
    </row>
    <row r="33" spans="1:18" hidden="1">
      <c r="B33" s="127">
        <v>2010</v>
      </c>
      <c r="C33" s="127">
        <v>2011</v>
      </c>
      <c r="D33" s="127">
        <v>2012</v>
      </c>
      <c r="E33" s="127">
        <v>2013</v>
      </c>
      <c r="F33" s="127">
        <v>2014</v>
      </c>
      <c r="G33" s="127">
        <v>2015</v>
      </c>
      <c r="H33" s="125">
        <v>2016</v>
      </c>
      <c r="J33" s="125" t="s">
        <v>239</v>
      </c>
    </row>
    <row r="34" spans="1:18" hidden="1">
      <c r="A34" s="224" t="s">
        <v>50</v>
      </c>
      <c r="B34" s="126">
        <v>0.58569738000000005</v>
      </c>
      <c r="C34" s="126">
        <v>0.69203154999999994</v>
      </c>
      <c r="D34" s="126">
        <v>0.75552070999999998</v>
      </c>
      <c r="E34" s="126">
        <v>0.78010476999999989</v>
      </c>
      <c r="F34" s="126">
        <v>0.84703620000000002</v>
      </c>
      <c r="G34" s="126">
        <v>0.86717827000000003</v>
      </c>
      <c r="H34" s="126">
        <v>0.88323160999999994</v>
      </c>
      <c r="J34" s="126">
        <f t="shared" ref="J34:J39" si="0">(H34-B34)/B34</f>
        <v>0.5079999333444174</v>
      </c>
    </row>
    <row r="35" spans="1:18" ht="18" hidden="1" customHeight="1">
      <c r="A35" s="224" t="s">
        <v>54</v>
      </c>
      <c r="B35" s="126">
        <v>0.50391781999999996</v>
      </c>
      <c r="C35" s="126">
        <v>0.58343685000000001</v>
      </c>
      <c r="D35" s="126">
        <v>0.66196144000000001</v>
      </c>
      <c r="E35" s="126">
        <v>0.68631094000000004</v>
      </c>
      <c r="F35" s="126">
        <v>0.68292905999999998</v>
      </c>
      <c r="G35" s="126">
        <v>0.70424312</v>
      </c>
      <c r="H35" s="126">
        <v>0.75101538000000001</v>
      </c>
      <c r="I35" s="126"/>
      <c r="J35" s="126">
        <f t="shared" si="0"/>
        <v>0.49035289127104109</v>
      </c>
      <c r="K35" s="126"/>
      <c r="M35" s="126"/>
      <c r="N35" s="126"/>
      <c r="O35" s="126"/>
      <c r="P35" s="126"/>
      <c r="Q35" s="126"/>
      <c r="R35" s="126"/>
    </row>
    <row r="36" spans="1:18" hidden="1">
      <c r="A36" s="224" t="s">
        <v>52</v>
      </c>
      <c r="B36" s="126">
        <v>0.45895712000000005</v>
      </c>
      <c r="C36" s="126">
        <v>0.44335745000000004</v>
      </c>
      <c r="D36" s="126">
        <v>0.47350091999999999</v>
      </c>
      <c r="E36" s="126">
        <v>0.46632516000000002</v>
      </c>
      <c r="F36" s="126">
        <v>0.49538876000000004</v>
      </c>
      <c r="G36" s="126">
        <v>0.46266889</v>
      </c>
      <c r="H36" s="126">
        <v>0.53750940999999997</v>
      </c>
      <c r="J36" s="126">
        <f t="shared" si="0"/>
        <v>0.17115387598736873</v>
      </c>
    </row>
    <row r="37" spans="1:18" hidden="1">
      <c r="A37" s="224" t="s">
        <v>236</v>
      </c>
      <c r="B37" s="126">
        <v>0.21479586000000001</v>
      </c>
      <c r="C37" s="126">
        <v>0.26775292000000001</v>
      </c>
      <c r="D37" s="126">
        <v>0.33490203000000002</v>
      </c>
      <c r="E37" s="126">
        <v>0.41770870999999998</v>
      </c>
      <c r="F37" s="126">
        <v>0.47033153</v>
      </c>
      <c r="G37" s="126">
        <v>0.47245849999999995</v>
      </c>
      <c r="H37" s="126">
        <v>0.49210352999999996</v>
      </c>
      <c r="J37" s="126">
        <f t="shared" si="0"/>
        <v>1.2910289332392157</v>
      </c>
    </row>
    <row r="38" spans="1:18" hidden="1">
      <c r="A38" s="224" t="s">
        <v>53</v>
      </c>
      <c r="B38" s="126">
        <v>0.01</v>
      </c>
      <c r="C38" s="126">
        <v>0.01</v>
      </c>
      <c r="D38" s="126">
        <v>4.0313499999999995E-2</v>
      </c>
      <c r="E38" s="126">
        <v>0.13247161999999998</v>
      </c>
      <c r="F38" s="126">
        <v>0.26128609000000003</v>
      </c>
      <c r="G38" s="126">
        <v>0.29352600000000001</v>
      </c>
      <c r="H38" s="126">
        <v>0.38401620000000003</v>
      </c>
      <c r="J38" s="126">
        <f t="shared" si="0"/>
        <v>37.401620000000001</v>
      </c>
    </row>
    <row r="39" spans="1:18" hidden="1">
      <c r="A39" s="224" t="s">
        <v>51</v>
      </c>
      <c r="B39" s="126">
        <v>0.27944628999999999</v>
      </c>
      <c r="C39" s="126">
        <v>0.25058712</v>
      </c>
      <c r="D39" s="126">
        <v>0.28270415999999998</v>
      </c>
      <c r="E39" s="126">
        <v>0.33998036999999998</v>
      </c>
      <c r="F39" s="126">
        <v>0.31101908</v>
      </c>
      <c r="G39" s="126">
        <v>0.30429332999999997</v>
      </c>
      <c r="H39" s="126">
        <v>0.37274478</v>
      </c>
      <c r="J39" s="126">
        <f t="shared" si="0"/>
        <v>0.33386913098756837</v>
      </c>
    </row>
    <row r="40" spans="1:18" hidden="1">
      <c r="B40" s="126"/>
      <c r="C40" s="126"/>
      <c r="D40" s="126"/>
      <c r="E40" s="126"/>
      <c r="F40" s="126"/>
      <c r="G40" s="126"/>
      <c r="H40" s="126"/>
      <c r="I40" s="126"/>
      <c r="J40" s="126"/>
      <c r="K40" s="126"/>
    </row>
    <row r="41" spans="1:18" hidden="1">
      <c r="A41" s="127"/>
      <c r="C41" s="126"/>
    </row>
    <row r="42" spans="1:18" hidden="1">
      <c r="A42" s="127" t="s">
        <v>240</v>
      </c>
      <c r="B42" s="225">
        <v>45.895712000000003</v>
      </c>
      <c r="C42" s="225">
        <v>44.335745000000003</v>
      </c>
      <c r="D42" s="225">
        <v>47.350091999999997</v>
      </c>
      <c r="E42" s="225">
        <v>46.632516000000003</v>
      </c>
      <c r="F42" s="225">
        <v>49.538876000000002</v>
      </c>
      <c r="G42" s="225">
        <v>46.266888999999999</v>
      </c>
      <c r="H42" s="225">
        <v>53.750940999999997</v>
      </c>
    </row>
    <row r="43" spans="1:18" hidden="1">
      <c r="A43" s="126" t="s">
        <v>176</v>
      </c>
      <c r="B43" s="225">
        <v>58.569738000000001</v>
      </c>
      <c r="C43" s="225">
        <v>69.203154999999995</v>
      </c>
      <c r="D43" s="225">
        <v>75.552070999999998</v>
      </c>
      <c r="E43" s="225">
        <v>78.010476999999995</v>
      </c>
      <c r="F43" s="225">
        <v>84.703620000000001</v>
      </c>
      <c r="G43" s="225">
        <v>86.717827</v>
      </c>
      <c r="H43" s="225">
        <v>88.323160999999999</v>
      </c>
    </row>
    <row r="44" spans="1:18" hidden="1">
      <c r="A44" s="126" t="s">
        <v>241</v>
      </c>
      <c r="B44" s="225">
        <v>50.391781999999999</v>
      </c>
      <c r="C44" s="225">
        <v>58.343685000000001</v>
      </c>
      <c r="D44" s="225">
        <v>66.196144000000004</v>
      </c>
      <c r="E44" s="225">
        <v>68.631094000000004</v>
      </c>
      <c r="F44" s="225">
        <v>68.292906000000002</v>
      </c>
      <c r="G44" s="225">
        <v>70.424312</v>
      </c>
      <c r="H44" s="225">
        <v>75.101538000000005</v>
      </c>
    </row>
    <row r="45" spans="1:18" hidden="1">
      <c r="A45" s="126" t="s">
        <v>242</v>
      </c>
      <c r="B45" s="225">
        <v>27.944628999999999</v>
      </c>
      <c r="C45" s="225">
        <v>25.058712</v>
      </c>
      <c r="D45" s="225">
        <v>28.270416000000001</v>
      </c>
      <c r="E45" s="225">
        <v>33.998036999999997</v>
      </c>
      <c r="F45" s="225">
        <v>31.101908000000002</v>
      </c>
      <c r="G45" s="225">
        <v>30.429333</v>
      </c>
      <c r="H45" s="225">
        <v>37.274478000000002</v>
      </c>
    </row>
    <row r="46" spans="1:18" hidden="1">
      <c r="A46" s="126" t="s">
        <v>243</v>
      </c>
      <c r="B46" s="225">
        <v>0.27745700000000001</v>
      </c>
      <c r="C46" s="225">
        <v>0.441162</v>
      </c>
      <c r="D46" s="225">
        <v>4.0313499999999998</v>
      </c>
      <c r="E46" s="225">
        <v>13.247161999999999</v>
      </c>
      <c r="F46" s="225">
        <v>26.128609000000001</v>
      </c>
      <c r="G46" s="225">
        <v>29.352599999999999</v>
      </c>
      <c r="H46" s="225">
        <v>38.401620000000001</v>
      </c>
    </row>
    <row r="47" spans="1:18" hidden="1">
      <c r="A47" s="126" t="s">
        <v>426</v>
      </c>
      <c r="B47" s="225">
        <v>21.479586000000001</v>
      </c>
      <c r="C47" s="225">
        <v>26.775292</v>
      </c>
      <c r="D47" s="225">
        <v>33.490203000000001</v>
      </c>
      <c r="E47" s="225">
        <v>41.770871</v>
      </c>
      <c r="F47" s="225">
        <v>47.033152999999999</v>
      </c>
      <c r="G47" s="225">
        <v>47.245849999999997</v>
      </c>
      <c r="H47" s="225">
        <v>49.210352999999998</v>
      </c>
    </row>
    <row r="48" spans="1:18">
      <c r="C48" s="126"/>
      <c r="D48" s="126"/>
      <c r="E48" s="126"/>
      <c r="F48" s="126"/>
      <c r="G48" s="129"/>
      <c r="H48" s="129"/>
      <c r="I48" s="129"/>
      <c r="J48" s="129"/>
      <c r="K48" s="129"/>
      <c r="L48" s="129"/>
      <c r="M48" s="129"/>
      <c r="N48" s="129"/>
      <c r="O48" s="129"/>
    </row>
    <row r="49" spans="1:15">
      <c r="C49" s="126"/>
      <c r="D49" s="126"/>
      <c r="E49" s="126"/>
      <c r="F49" s="126"/>
      <c r="G49" s="129"/>
      <c r="H49" s="129"/>
      <c r="I49" s="129"/>
      <c r="J49" s="129"/>
      <c r="K49" s="129"/>
      <c r="L49" s="129"/>
      <c r="M49" s="129"/>
      <c r="N49" s="129"/>
      <c r="O49" s="129"/>
    </row>
    <row r="50" spans="1:15">
      <c r="C50" s="126"/>
      <c r="D50" s="126"/>
      <c r="E50" s="126"/>
      <c r="F50" s="126"/>
      <c r="G50" s="129"/>
      <c r="H50" s="129"/>
      <c r="I50" s="129"/>
      <c r="J50" s="129"/>
      <c r="K50" s="129"/>
      <c r="L50" s="129"/>
      <c r="M50" s="129"/>
      <c r="N50" s="129"/>
      <c r="O50" s="129"/>
    </row>
    <row r="51" spans="1:15">
      <c r="C51" s="126"/>
      <c r="D51" s="126"/>
      <c r="E51" s="126"/>
      <c r="F51" s="126"/>
      <c r="G51" s="129"/>
      <c r="H51" s="129"/>
      <c r="I51" s="129"/>
      <c r="J51" s="129"/>
      <c r="K51" s="129"/>
      <c r="L51" s="129"/>
      <c r="M51" s="129"/>
      <c r="N51" s="129"/>
      <c r="O51" s="129"/>
    </row>
    <row r="52" spans="1:15">
      <c r="C52" s="126"/>
      <c r="D52" s="126"/>
      <c r="E52" s="126"/>
      <c r="F52" s="126"/>
      <c r="G52" s="129"/>
      <c r="H52" s="129"/>
      <c r="I52" s="129"/>
      <c r="J52" s="129"/>
      <c r="K52" s="129"/>
      <c r="L52" s="129"/>
      <c r="M52" s="129"/>
      <c r="N52" s="129"/>
      <c r="O52" s="129"/>
    </row>
    <row r="54" spans="1:15">
      <c r="A54" s="127"/>
    </row>
    <row r="55" spans="1:15">
      <c r="C55" s="127"/>
      <c r="D55" s="127"/>
      <c r="E55" s="127"/>
      <c r="F55" s="127"/>
      <c r="G55" s="127"/>
    </row>
    <row r="56" spans="1:15">
      <c r="C56" s="126"/>
      <c r="D56" s="126"/>
      <c r="E56" s="126"/>
      <c r="F56" s="126"/>
      <c r="G56" s="126"/>
      <c r="H56" s="126"/>
      <c r="I56" s="126"/>
      <c r="J56" s="126"/>
      <c r="K56" s="126"/>
    </row>
    <row r="57" spans="1:15">
      <c r="B57" s="126"/>
      <c r="C57" s="126"/>
      <c r="D57" s="126"/>
      <c r="E57" s="126"/>
      <c r="F57" s="126"/>
      <c r="G57" s="126"/>
      <c r="H57" s="126"/>
      <c r="I57" s="126"/>
      <c r="J57" s="126"/>
      <c r="K57" s="126"/>
    </row>
    <row r="58" spans="1:15">
      <c r="B58" s="126"/>
      <c r="C58" s="126"/>
      <c r="D58" s="126"/>
      <c r="E58" s="126"/>
      <c r="F58" s="126"/>
      <c r="G58" s="126"/>
      <c r="H58" s="126"/>
      <c r="I58" s="126"/>
      <c r="J58" s="126"/>
      <c r="K58" s="126"/>
    </row>
    <row r="59" spans="1:15">
      <c r="B59" s="126"/>
      <c r="C59" s="126"/>
      <c r="D59" s="126"/>
      <c r="E59" s="126"/>
      <c r="F59" s="126"/>
      <c r="G59" s="126"/>
      <c r="H59" s="126"/>
      <c r="I59" s="126"/>
      <c r="J59" s="126"/>
      <c r="K59" s="126"/>
    </row>
    <row r="60" spans="1:15">
      <c r="B60" s="126"/>
      <c r="C60" s="126"/>
      <c r="D60" s="126"/>
      <c r="E60" s="126"/>
      <c r="F60" s="126"/>
      <c r="G60" s="126"/>
      <c r="H60" s="126"/>
      <c r="I60" s="126"/>
      <c r="J60" s="126"/>
      <c r="K60" s="126"/>
    </row>
    <row r="61" spans="1:15">
      <c r="B61" s="126"/>
      <c r="C61" s="126"/>
      <c r="D61" s="126"/>
      <c r="E61" s="126"/>
      <c r="F61" s="126"/>
      <c r="G61" s="126"/>
      <c r="H61" s="126"/>
      <c r="I61" s="126"/>
      <c r="J61" s="126"/>
      <c r="K61" s="126"/>
    </row>
    <row r="62" spans="1:15">
      <c r="B62" s="126"/>
      <c r="C62" s="126"/>
      <c r="D62" s="126"/>
      <c r="E62" s="126"/>
      <c r="F62" s="126"/>
      <c r="G62" s="126"/>
      <c r="H62" s="126"/>
      <c r="I62" s="126"/>
      <c r="J62" s="126"/>
      <c r="K62" s="126"/>
    </row>
    <row r="63" spans="1:15">
      <c r="B63" s="126"/>
      <c r="C63" s="126"/>
      <c r="D63" s="126"/>
      <c r="E63" s="126"/>
      <c r="F63" s="126"/>
      <c r="G63" s="126"/>
      <c r="H63" s="126"/>
      <c r="I63" s="126"/>
      <c r="J63" s="126"/>
      <c r="K63" s="126"/>
    </row>
    <row r="64" spans="1:15">
      <c r="B64" s="126"/>
      <c r="C64" s="126"/>
      <c r="D64" s="126"/>
      <c r="E64" s="126"/>
      <c r="F64" s="126"/>
      <c r="G64" s="126"/>
      <c r="H64" s="126"/>
      <c r="I64" s="126"/>
      <c r="J64" s="126"/>
      <c r="K64" s="126"/>
    </row>
    <row r="65" spans="1:11">
      <c r="B65" s="126"/>
      <c r="C65" s="126"/>
      <c r="D65" s="126"/>
      <c r="E65" s="126"/>
      <c r="F65" s="126"/>
      <c r="G65" s="126"/>
      <c r="H65" s="126"/>
      <c r="I65" s="126"/>
      <c r="J65" s="126"/>
      <c r="K65" s="126"/>
    </row>
    <row r="67" spans="1:11">
      <c r="A67" s="127"/>
    </row>
    <row r="68" spans="1:11">
      <c r="B68" s="127"/>
      <c r="C68" s="127"/>
      <c r="D68" s="127"/>
      <c r="E68" s="127"/>
      <c r="F68" s="127"/>
      <c r="G68" s="127"/>
    </row>
    <row r="69" spans="1:11">
      <c r="B69" s="126"/>
      <c r="C69" s="126"/>
      <c r="D69" s="126"/>
      <c r="E69" s="126"/>
      <c r="F69" s="126"/>
      <c r="G69" s="126"/>
    </row>
    <row r="70" spans="1:11">
      <c r="B70" s="126"/>
      <c r="C70" s="126"/>
      <c r="D70" s="126"/>
      <c r="E70" s="126"/>
      <c r="F70" s="126"/>
      <c r="G70" s="126"/>
    </row>
    <row r="71" spans="1:11">
      <c r="B71" s="126"/>
      <c r="C71" s="126"/>
      <c r="D71" s="126"/>
      <c r="E71" s="126"/>
      <c r="F71" s="126"/>
      <c r="G71" s="126"/>
    </row>
    <row r="72" spans="1:11">
      <c r="B72" s="126"/>
      <c r="C72" s="126"/>
      <c r="D72" s="126"/>
      <c r="E72" s="126"/>
      <c r="F72" s="126"/>
      <c r="G72" s="126"/>
    </row>
    <row r="73" spans="1:11">
      <c r="B73" s="126"/>
      <c r="C73" s="126"/>
      <c r="D73" s="126"/>
      <c r="E73" s="126"/>
      <c r="F73" s="126"/>
      <c r="G73" s="126"/>
    </row>
    <row r="74" spans="1:11">
      <c r="B74" s="126"/>
      <c r="C74" s="126"/>
      <c r="D74" s="126"/>
      <c r="E74" s="126"/>
      <c r="F74" s="126"/>
      <c r="G74" s="126"/>
    </row>
    <row r="75" spans="1:11">
      <c r="B75" s="126"/>
      <c r="C75" s="126"/>
      <c r="D75" s="126"/>
      <c r="E75" s="126"/>
      <c r="F75" s="126"/>
      <c r="G75" s="126"/>
    </row>
    <row r="76" spans="1:11">
      <c r="B76" s="126"/>
      <c r="C76" s="126"/>
      <c r="D76" s="126"/>
      <c r="E76" s="126"/>
      <c r="F76" s="126"/>
      <c r="G76" s="126"/>
      <c r="H76" s="126"/>
      <c r="I76" s="126"/>
      <c r="J76" s="126"/>
      <c r="K76" s="126"/>
    </row>
    <row r="77" spans="1:11">
      <c r="B77" s="126"/>
      <c r="C77" s="126"/>
      <c r="D77" s="126"/>
      <c r="E77" s="126"/>
      <c r="F77" s="126"/>
      <c r="G77" s="126"/>
      <c r="H77" s="126"/>
      <c r="I77" s="126"/>
      <c r="J77" s="126"/>
      <c r="K77" s="126"/>
    </row>
    <row r="78" spans="1:11">
      <c r="B78" s="126"/>
      <c r="C78" s="126"/>
      <c r="D78" s="126"/>
      <c r="E78" s="126"/>
      <c r="F78" s="126"/>
      <c r="G78" s="126"/>
      <c r="H78" s="126"/>
      <c r="I78" s="126"/>
      <c r="J78" s="126"/>
      <c r="K78" s="126"/>
    </row>
    <row r="80" spans="1:11">
      <c r="A80" s="127"/>
    </row>
    <row r="81" spans="2:11">
      <c r="B81" s="127"/>
      <c r="C81" s="127"/>
      <c r="D81" s="127"/>
      <c r="E81" s="127"/>
      <c r="F81" s="127"/>
      <c r="G81" s="127"/>
      <c r="H81" s="127"/>
      <c r="I81" s="127"/>
      <c r="J81" s="127"/>
      <c r="K81" s="127"/>
    </row>
    <row r="82" spans="2:11">
      <c r="B82" s="126"/>
      <c r="C82" s="126"/>
      <c r="D82" s="126"/>
      <c r="E82" s="126"/>
      <c r="F82" s="126"/>
      <c r="G82" s="126"/>
      <c r="H82" s="126"/>
      <c r="I82" s="126"/>
      <c r="J82" s="126"/>
      <c r="K82" s="126"/>
    </row>
    <row r="83" spans="2:11">
      <c r="B83" s="126"/>
      <c r="C83" s="126"/>
      <c r="D83" s="126"/>
      <c r="E83" s="126"/>
      <c r="F83" s="126"/>
      <c r="G83" s="126"/>
      <c r="H83" s="126"/>
      <c r="I83" s="126"/>
      <c r="J83" s="126"/>
      <c r="K83" s="126"/>
    </row>
    <row r="84" spans="2:11">
      <c r="B84" s="126"/>
      <c r="C84" s="126"/>
      <c r="D84" s="126"/>
      <c r="E84" s="126"/>
      <c r="F84" s="126"/>
      <c r="G84" s="126"/>
      <c r="H84" s="126"/>
      <c r="I84" s="126"/>
      <c r="J84" s="126"/>
      <c r="K84" s="126"/>
    </row>
    <row r="85" spans="2:11">
      <c r="B85" s="126"/>
      <c r="C85" s="126"/>
      <c r="D85" s="126"/>
      <c r="E85" s="126"/>
      <c r="F85" s="126"/>
      <c r="G85" s="126"/>
      <c r="H85" s="126"/>
      <c r="I85" s="126"/>
      <c r="J85" s="126"/>
      <c r="K85" s="126"/>
    </row>
    <row r="86" spans="2:11">
      <c r="B86" s="126"/>
      <c r="C86" s="126"/>
      <c r="D86" s="126"/>
      <c r="E86" s="126"/>
      <c r="F86" s="126"/>
      <c r="G86" s="126"/>
      <c r="H86" s="126"/>
      <c r="I86" s="126"/>
      <c r="J86" s="126"/>
      <c r="K86" s="126"/>
    </row>
    <row r="87" spans="2:11">
      <c r="B87" s="126"/>
      <c r="C87" s="126"/>
      <c r="D87" s="126"/>
      <c r="E87" s="126"/>
      <c r="F87" s="126"/>
      <c r="G87" s="126"/>
      <c r="H87" s="126"/>
      <c r="I87" s="126"/>
      <c r="J87" s="126"/>
      <c r="K87" s="126"/>
    </row>
    <row r="88" spans="2:11">
      <c r="B88" s="126"/>
      <c r="C88" s="126"/>
      <c r="D88" s="126"/>
      <c r="E88" s="126"/>
      <c r="F88" s="126"/>
      <c r="G88" s="126"/>
      <c r="H88" s="126"/>
      <c r="I88" s="126"/>
      <c r="J88" s="126"/>
      <c r="K88" s="126"/>
    </row>
    <row r="89" spans="2:11">
      <c r="B89" s="126"/>
      <c r="C89" s="126"/>
      <c r="D89" s="126"/>
      <c r="E89" s="126"/>
      <c r="F89" s="126"/>
      <c r="G89" s="126"/>
      <c r="H89" s="126"/>
      <c r="I89" s="126"/>
      <c r="J89" s="126"/>
      <c r="K89" s="126"/>
    </row>
    <row r="90" spans="2:11">
      <c r="B90" s="126"/>
      <c r="C90" s="126"/>
      <c r="D90" s="126"/>
      <c r="E90" s="126"/>
      <c r="F90" s="126"/>
      <c r="G90" s="126"/>
      <c r="H90" s="126"/>
      <c r="I90" s="126"/>
      <c r="J90" s="126"/>
      <c r="K90" s="126"/>
    </row>
    <row r="91" spans="2:11">
      <c r="B91" s="126"/>
      <c r="C91" s="126"/>
      <c r="D91" s="126"/>
      <c r="E91" s="126"/>
      <c r="F91" s="126"/>
      <c r="G91" s="126"/>
      <c r="H91" s="126"/>
      <c r="I91" s="126"/>
      <c r="J91" s="126"/>
      <c r="K91" s="126"/>
    </row>
  </sheetData>
  <sheetProtection algorithmName="SHA-512" hashValue="m5cDNu+A8EIsMq3Bwno9mKlqlF84pO9fhZaPJOTKEdyGDyCfS1747Y1vjCchB6PEPWgi0X2SyKWLZ91aA7zVaw==" saltValue="EjBoZ9uqsdAepTN5s56HEA==" spinCount="100000" sheet="1"/>
  <mergeCells count="1">
    <mergeCell ref="L2:N16"/>
  </mergeCells>
  <pageMargins left="0.7" right="0.7" top="0.75" bottom="0.75" header="0.3" footer="0.3"/>
  <pageSetup orientation="portrait"/>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52"/>
  <sheetViews>
    <sheetView showGridLines="0" showRowColHeaders="0" zoomScale="80" zoomScaleNormal="80" zoomScalePageLayoutView="80" workbookViewId="0"/>
  </sheetViews>
  <sheetFormatPr defaultColWidth="8.75" defaultRowHeight="15.75"/>
  <cols>
    <col min="1" max="16384" width="8.75" style="16"/>
  </cols>
  <sheetData>
    <row r="1" spans="1:5" ht="15.75" customHeight="1">
      <c r="A1" s="19"/>
    </row>
    <row r="3" spans="1:5">
      <c r="E3" s="18"/>
    </row>
    <row r="29" spans="1:1">
      <c r="A29" s="20" t="s">
        <v>61</v>
      </c>
    </row>
    <row r="37" spans="1:4" hidden="1">
      <c r="A37" s="18" t="s">
        <v>1</v>
      </c>
      <c r="B37" s="18" t="s">
        <v>78</v>
      </c>
      <c r="C37" s="18" t="s">
        <v>79</v>
      </c>
      <c r="D37" s="18" t="s">
        <v>77</v>
      </c>
    </row>
    <row r="38" spans="1:4" hidden="1">
      <c r="A38" s="16">
        <v>2000</v>
      </c>
      <c r="B38" s="16">
        <v>523340</v>
      </c>
      <c r="C38" s="16">
        <v>385769</v>
      </c>
      <c r="D38" s="16">
        <v>590499</v>
      </c>
    </row>
    <row r="39" spans="1:4" hidden="1">
      <c r="A39" s="16">
        <v>2001</v>
      </c>
      <c r="B39" s="17">
        <v>529672</v>
      </c>
      <c r="C39" s="17">
        <v>365870</v>
      </c>
      <c r="D39" s="17">
        <v>564947</v>
      </c>
    </row>
    <row r="40" spans="1:4" hidden="1">
      <c r="A40" s="16">
        <v>2002</v>
      </c>
      <c r="B40" s="17">
        <v>530441</v>
      </c>
      <c r="C40" s="17">
        <v>350496</v>
      </c>
      <c r="D40" s="17">
        <v>546138</v>
      </c>
    </row>
    <row r="41" spans="1:4" hidden="1">
      <c r="A41" s="16">
        <v>2003</v>
      </c>
      <c r="B41" s="17">
        <v>525859</v>
      </c>
      <c r="C41" s="17">
        <v>336424</v>
      </c>
      <c r="D41" s="17">
        <v>530782</v>
      </c>
    </row>
    <row r="42" spans="1:4" hidden="1">
      <c r="A42" s="16">
        <v>2004</v>
      </c>
      <c r="B42" s="17">
        <v>515748</v>
      </c>
      <c r="C42" s="17">
        <v>323621</v>
      </c>
      <c r="D42" s="17">
        <v>515897</v>
      </c>
    </row>
    <row r="43" spans="1:4" hidden="1">
      <c r="A43" s="16">
        <v>2005</v>
      </c>
      <c r="B43" s="17">
        <v>500985</v>
      </c>
      <c r="C43" s="17">
        <v>312410</v>
      </c>
      <c r="D43" s="17">
        <v>503119</v>
      </c>
    </row>
    <row r="44" spans="1:4" hidden="1">
      <c r="A44" s="16">
        <v>2006</v>
      </c>
      <c r="B44" s="17">
        <v>487289</v>
      </c>
      <c r="C44" s="17">
        <v>299003</v>
      </c>
      <c r="D44" s="17">
        <v>488954</v>
      </c>
    </row>
    <row r="45" spans="1:4" hidden="1">
      <c r="A45" s="16">
        <v>2007</v>
      </c>
      <c r="B45" s="17">
        <v>470007</v>
      </c>
      <c r="C45" s="17">
        <v>286590</v>
      </c>
      <c r="D45" s="17">
        <v>476249</v>
      </c>
    </row>
    <row r="46" spans="1:4" hidden="1">
      <c r="A46" s="16">
        <v>2008</v>
      </c>
      <c r="B46" s="17">
        <v>449126</v>
      </c>
      <c r="C46" s="17">
        <v>272077</v>
      </c>
      <c r="D46" s="17">
        <v>460776</v>
      </c>
    </row>
    <row r="47" spans="1:4" hidden="1">
      <c r="A47" s="16">
        <v>2009</v>
      </c>
      <c r="B47" s="17">
        <v>396920</v>
      </c>
      <c r="C47" s="17">
        <v>263322</v>
      </c>
      <c r="D47" s="17">
        <v>454142</v>
      </c>
    </row>
    <row r="48" spans="1:4" hidden="1">
      <c r="A48" s="16">
        <v>2010</v>
      </c>
      <c r="B48" s="17">
        <v>357932</v>
      </c>
      <c r="C48" s="17">
        <v>257441</v>
      </c>
      <c r="D48" s="17">
        <v>449899</v>
      </c>
    </row>
    <row r="49" spans="1:4" hidden="1">
      <c r="A49" s="16">
        <v>2011</v>
      </c>
      <c r="B49" s="17">
        <v>325922</v>
      </c>
      <c r="C49" s="17">
        <v>247541</v>
      </c>
      <c r="D49" s="17">
        <v>437118</v>
      </c>
    </row>
    <row r="50" spans="1:4" hidden="1">
      <c r="A50" s="16">
        <v>2012</v>
      </c>
      <c r="B50" s="17">
        <v>275355</v>
      </c>
      <c r="C50" s="17">
        <v>236777</v>
      </c>
      <c r="D50" s="17">
        <v>420086</v>
      </c>
    </row>
    <row r="51" spans="1:4" hidden="1">
      <c r="A51" s="16">
        <v>2013</v>
      </c>
      <c r="B51" s="17">
        <v>249775</v>
      </c>
      <c r="C51" s="17">
        <v>229225</v>
      </c>
      <c r="D51" s="17">
        <v>403710</v>
      </c>
    </row>
    <row r="52" spans="1:4" hidden="1">
      <c r="A52" s="16">
        <v>2014</v>
      </c>
      <c r="B52" s="17">
        <v>218531</v>
      </c>
      <c r="C52" s="17">
        <v>223527</v>
      </c>
      <c r="D52" s="17">
        <v>391928</v>
      </c>
    </row>
  </sheetData>
  <sheetProtection algorithmName="SHA-512" hashValue="5Iqf/7NEhXbAEIosmEB6VI+a40NRjRVhYXpVQb7smy2Gc35FEnmb9CCCx95i4NU45Le6pkEG1Ic4KJ194xpjHg==" saltValue="/+uLzwKeUG3l3g42BaDTdw==" spinCount="100000" sheet="1"/>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T55"/>
  <sheetViews>
    <sheetView showGridLines="0" topLeftCell="A2" zoomScale="80" zoomScaleNormal="80" workbookViewId="0">
      <selection activeCell="V26" sqref="V26"/>
    </sheetView>
  </sheetViews>
  <sheetFormatPr defaultColWidth="8.75" defaultRowHeight="15"/>
  <cols>
    <col min="1" max="16384" width="8.75" style="245"/>
  </cols>
  <sheetData>
    <row r="1" spans="1:17" ht="25.5" hidden="1">
      <c r="A1" s="457" t="s">
        <v>50</v>
      </c>
      <c r="B1" s="457"/>
      <c r="C1" s="457"/>
      <c r="D1" s="457"/>
      <c r="E1" s="457"/>
      <c r="F1" s="457"/>
      <c r="G1" s="457"/>
      <c r="H1" s="457"/>
      <c r="I1" s="457"/>
      <c r="J1" s="457"/>
      <c r="K1" s="457"/>
      <c r="L1" s="457"/>
      <c r="M1" s="457"/>
    </row>
    <row r="2" spans="1:17">
      <c r="O2" s="458" t="s">
        <v>472</v>
      </c>
      <c r="P2" s="458"/>
      <c r="Q2" s="458"/>
    </row>
    <row r="3" spans="1:17">
      <c r="O3" s="458"/>
      <c r="P3" s="458"/>
      <c r="Q3" s="458"/>
    </row>
    <row r="4" spans="1:17">
      <c r="O4" s="458"/>
      <c r="P4" s="458"/>
      <c r="Q4" s="458"/>
    </row>
    <row r="5" spans="1:17">
      <c r="O5" s="458"/>
      <c r="P5" s="458"/>
      <c r="Q5" s="458"/>
    </row>
    <row r="6" spans="1:17">
      <c r="O6" s="458"/>
      <c r="P6" s="458"/>
      <c r="Q6" s="458"/>
    </row>
    <row r="7" spans="1:17">
      <c r="O7" s="458"/>
      <c r="P7" s="458"/>
      <c r="Q7" s="458"/>
    </row>
    <row r="8" spans="1:17">
      <c r="O8" s="458"/>
      <c r="P8" s="458"/>
      <c r="Q8" s="458"/>
    </row>
    <row r="9" spans="1:17">
      <c r="O9" s="458"/>
      <c r="P9" s="458"/>
      <c r="Q9" s="458"/>
    </row>
    <row r="10" spans="1:17">
      <c r="O10" s="458"/>
      <c r="P10" s="458"/>
      <c r="Q10" s="458"/>
    </row>
    <row r="11" spans="1:17">
      <c r="O11" s="458"/>
      <c r="P11" s="458"/>
      <c r="Q11" s="458"/>
    </row>
    <row r="12" spans="1:17">
      <c r="O12" s="458"/>
      <c r="P12" s="458"/>
      <c r="Q12" s="458"/>
    </row>
    <row r="13" spans="1:17">
      <c r="O13" s="458"/>
      <c r="P13" s="458"/>
      <c r="Q13" s="458"/>
    </row>
    <row r="14" spans="1:17">
      <c r="O14" s="458"/>
      <c r="P14" s="458"/>
      <c r="Q14" s="458"/>
    </row>
    <row r="15" spans="1:17">
      <c r="O15" s="458"/>
      <c r="P15" s="458"/>
      <c r="Q15" s="458"/>
    </row>
    <row r="16" spans="1:17">
      <c r="O16" s="458"/>
      <c r="P16" s="458"/>
      <c r="Q16" s="458"/>
    </row>
    <row r="17" spans="15:17">
      <c r="O17" s="458"/>
      <c r="P17" s="458"/>
      <c r="Q17" s="458"/>
    </row>
    <row r="18" spans="15:17">
      <c r="O18" s="458"/>
      <c r="P18" s="458"/>
      <c r="Q18" s="458"/>
    </row>
    <row r="33" spans="1:46">
      <c r="A33" s="246" t="s">
        <v>302</v>
      </c>
    </row>
    <row r="34" spans="1:46">
      <c r="A34" s="246"/>
    </row>
    <row r="35" spans="1:46" hidden="1">
      <c r="A35" s="245" t="s">
        <v>288</v>
      </c>
      <c r="B35" s="245" t="s">
        <v>289</v>
      </c>
      <c r="S35" s="245" t="s">
        <v>290</v>
      </c>
      <c r="AG35" s="245" t="s">
        <v>291</v>
      </c>
    </row>
    <row r="36" spans="1:46" hidden="1">
      <c r="B36" s="245">
        <v>2000</v>
      </c>
      <c r="C36" s="245">
        <v>2001</v>
      </c>
      <c r="D36" s="245">
        <v>2002</v>
      </c>
      <c r="E36" s="245">
        <v>2003</v>
      </c>
      <c r="F36" s="245">
        <v>2004</v>
      </c>
      <c r="G36" s="245">
        <v>2005</v>
      </c>
      <c r="H36" s="245">
        <v>2006</v>
      </c>
      <c r="I36" s="245">
        <v>2007</v>
      </c>
      <c r="J36" s="245">
        <v>2008</v>
      </c>
      <c r="K36" s="245">
        <v>2009</v>
      </c>
      <c r="L36" s="245">
        <v>2010</v>
      </c>
      <c r="M36" s="245">
        <v>2011</v>
      </c>
      <c r="N36" s="245">
        <v>2012</v>
      </c>
      <c r="O36" s="245">
        <v>2013</v>
      </c>
      <c r="P36" s="245">
        <v>2014</v>
      </c>
      <c r="Q36" s="245">
        <v>2015</v>
      </c>
      <c r="R36" s="245">
        <v>2016</v>
      </c>
      <c r="S36" s="245">
        <v>2017</v>
      </c>
      <c r="T36" s="245">
        <v>2018</v>
      </c>
      <c r="U36" s="245">
        <v>2019</v>
      </c>
      <c r="V36" s="245">
        <v>2020</v>
      </c>
      <c r="W36" s="245">
        <v>2021</v>
      </c>
      <c r="X36" s="245">
        <v>2022</v>
      </c>
      <c r="Y36" s="245">
        <v>2023</v>
      </c>
      <c r="Z36" s="245">
        <v>2024</v>
      </c>
      <c r="AA36" s="245">
        <v>2025</v>
      </c>
      <c r="AB36" s="245">
        <v>2026</v>
      </c>
      <c r="AC36" s="245">
        <v>2027</v>
      </c>
      <c r="AD36" s="245">
        <v>2028</v>
      </c>
      <c r="AE36" s="245">
        <v>2029</v>
      </c>
      <c r="AF36" s="245">
        <v>2030</v>
      </c>
      <c r="AG36" s="245">
        <v>2017</v>
      </c>
      <c r="AH36" s="245">
        <v>2018</v>
      </c>
      <c r="AI36" s="245">
        <v>2019</v>
      </c>
      <c r="AJ36" s="245">
        <v>2020</v>
      </c>
      <c r="AK36" s="245">
        <v>2021</v>
      </c>
      <c r="AL36" s="245">
        <v>2022</v>
      </c>
      <c r="AM36" s="245">
        <v>2023</v>
      </c>
      <c r="AN36" s="245">
        <v>2024</v>
      </c>
      <c r="AO36" s="245">
        <v>2025</v>
      </c>
      <c r="AP36" s="245">
        <v>2026</v>
      </c>
      <c r="AQ36" s="245">
        <v>2027</v>
      </c>
      <c r="AR36" s="245">
        <v>2028</v>
      </c>
      <c r="AS36" s="245">
        <v>2029</v>
      </c>
      <c r="AT36" s="245">
        <v>2030</v>
      </c>
    </row>
    <row r="37" spans="1:46" hidden="1">
      <c r="A37" s="245" t="s">
        <v>11</v>
      </c>
      <c r="B37" s="247">
        <v>469613.51953000017</v>
      </c>
      <c r="C37" s="247">
        <v>437408.98283999984</v>
      </c>
      <c r="D37" s="247">
        <v>411367.6953599999</v>
      </c>
      <c r="E37" s="247">
        <v>388756.09897999995</v>
      </c>
      <c r="F37" s="247">
        <v>366260.90317000006</v>
      </c>
      <c r="G37" s="247">
        <v>352437.21464999998</v>
      </c>
      <c r="H37" s="247">
        <v>337750.0615800001</v>
      </c>
      <c r="I37" s="247">
        <v>324892.90644999995</v>
      </c>
      <c r="J37" s="247">
        <v>314601.46220999997</v>
      </c>
      <c r="K37" s="247">
        <v>306645.57895000011</v>
      </c>
      <c r="L37" s="247">
        <v>298221.53986000008</v>
      </c>
      <c r="M37" s="247">
        <v>291825.30728999991</v>
      </c>
      <c r="N37" s="247">
        <v>286693.95473</v>
      </c>
      <c r="O37" s="247">
        <v>279907.98946999991</v>
      </c>
      <c r="P37" s="247">
        <v>273428.14032000001</v>
      </c>
      <c r="Q37" s="247">
        <v>267145.50581</v>
      </c>
      <c r="R37" s="247">
        <v>257063.88086999999</v>
      </c>
      <c r="S37" s="247">
        <v>252649.56666875954</v>
      </c>
      <c r="T37" s="247">
        <v>249063.07577939879</v>
      </c>
      <c r="U37" s="247">
        <v>246182.72132174287</v>
      </c>
      <c r="V37" s="247">
        <v>243956.6979940559</v>
      </c>
      <c r="W37" s="247">
        <v>242451.34624839327</v>
      </c>
      <c r="X37" s="247">
        <v>241747.4114369874</v>
      </c>
      <c r="Y37" s="247">
        <v>242034.38732614322</v>
      </c>
      <c r="Z37" s="247">
        <v>243455.85721548914</v>
      </c>
      <c r="AA37" s="247">
        <v>246276.16404368836</v>
      </c>
      <c r="AB37" s="247">
        <v>250648.91346956752</v>
      </c>
      <c r="AC37" s="247">
        <v>257062.65843065106</v>
      </c>
      <c r="AD37" s="247">
        <v>265732.70045846887</v>
      </c>
      <c r="AE37" s="247">
        <v>276705.54731881293</v>
      </c>
      <c r="AF37" s="247">
        <v>290169.41570164642</v>
      </c>
      <c r="AG37" s="247">
        <v>188647.28058298791</v>
      </c>
      <c r="AH37" s="247">
        <v>138439.50519580659</v>
      </c>
      <c r="AI37" s="247">
        <v>101594.34336732278</v>
      </c>
      <c r="AJ37" s="247">
        <v>74555.384965000034</v>
      </c>
      <c r="AK37" s="247">
        <v>54712.74524785416</v>
      </c>
      <c r="AL37" s="247">
        <v>40151.150637366794</v>
      </c>
      <c r="AM37" s="247">
        <v>29465.070527926899</v>
      </c>
      <c r="AN37" s="247">
        <v>21623.051081572794</v>
      </c>
      <c r="AO37" s="247">
        <v>15868.156081050545</v>
      </c>
      <c r="AP37" s="247">
        <v>11644.905081279878</v>
      </c>
      <c r="AQ37" s="247">
        <v>8545.6567013449949</v>
      </c>
      <c r="AR37" s="247">
        <v>6271.2618048421364</v>
      </c>
      <c r="AS37" s="247">
        <v>4602.1886906224463</v>
      </c>
      <c r="AT37" s="247">
        <v>3377.3332071290083</v>
      </c>
    </row>
    <row r="38" spans="1:46" hidden="1">
      <c r="A38" s="245" t="s">
        <v>50</v>
      </c>
      <c r="B38" s="247">
        <v>238015.48375999997</v>
      </c>
      <c r="C38" s="247">
        <v>220773.52705999999</v>
      </c>
      <c r="D38" s="247">
        <v>207245.53541000001</v>
      </c>
      <c r="E38" s="247">
        <v>198179.31630000001</v>
      </c>
      <c r="F38" s="247">
        <v>187835.31722</v>
      </c>
      <c r="G38" s="247">
        <v>182995.65403999999</v>
      </c>
      <c r="H38" s="247">
        <v>177863.37164999999</v>
      </c>
      <c r="I38" s="247">
        <v>172564.30405999999</v>
      </c>
      <c r="J38" s="247">
        <v>168840.03915999999</v>
      </c>
      <c r="K38" s="247">
        <v>166289.18398999999</v>
      </c>
      <c r="L38" s="247">
        <v>160045.70161999998</v>
      </c>
      <c r="M38" s="247">
        <v>155756.76686</v>
      </c>
      <c r="N38" s="247">
        <v>151881.1569</v>
      </c>
      <c r="O38" s="247">
        <v>146600.02347999997</v>
      </c>
      <c r="P38" s="247">
        <v>140948.91373</v>
      </c>
      <c r="Q38" s="247">
        <v>135021.84414999999</v>
      </c>
      <c r="R38" s="247">
        <v>126429.59860999999</v>
      </c>
      <c r="S38" s="247">
        <v>122908.75360921441</v>
      </c>
      <c r="T38" s="247">
        <v>119601.74756675452</v>
      </c>
      <c r="U38" s="247">
        <v>116481.76534542936</v>
      </c>
      <c r="V38" s="247">
        <v>113520.03607735454</v>
      </c>
      <c r="W38" s="247">
        <v>110762.09622471705</v>
      </c>
      <c r="X38" s="247">
        <v>108144.44648626741</v>
      </c>
      <c r="Y38" s="247">
        <v>105706.17045592042</v>
      </c>
      <c r="Z38" s="247">
        <v>103379.54130279516</v>
      </c>
      <c r="AA38" s="247">
        <v>101168.12888537765</v>
      </c>
      <c r="AB38" s="247">
        <v>99068.784004592249</v>
      </c>
      <c r="AC38" s="247">
        <v>97104.976749325753</v>
      </c>
      <c r="AD38" s="247">
        <v>95256.282803564856</v>
      </c>
      <c r="AE38" s="247">
        <v>93427.818448797654</v>
      </c>
      <c r="AF38" s="247">
        <v>91607.652096461679</v>
      </c>
      <c r="AG38" s="247">
        <v>94827.123148610131</v>
      </c>
      <c r="AH38" s="247">
        <v>71124.035696578037</v>
      </c>
      <c r="AI38" s="247">
        <v>53345.796917622196</v>
      </c>
      <c r="AJ38" s="247">
        <v>40011.425405000009</v>
      </c>
      <c r="AK38" s="247">
        <v>30010.127422260623</v>
      </c>
      <c r="AL38" s="247">
        <v>22508.764403773901</v>
      </c>
      <c r="AM38" s="247">
        <v>16882.449976163221</v>
      </c>
      <c r="AN38" s="247">
        <v>12662.495021266763</v>
      </c>
      <c r="AO38" s="247">
        <v>9497.3644459182251</v>
      </c>
      <c r="AP38" s="247">
        <v>7123.3932386232</v>
      </c>
      <c r="AQ38" s="247">
        <v>5342.8223715128588</v>
      </c>
      <c r="AR38" s="247">
        <v>4007.324871349595</v>
      </c>
      <c r="AS38" s="247">
        <v>3005.6497311532225</v>
      </c>
      <c r="AT38" s="247">
        <v>2254.3543626746123</v>
      </c>
    </row>
    <row r="39" spans="1:46" hidden="1">
      <c r="A39" s="245" t="s">
        <v>236</v>
      </c>
      <c r="B39" s="247">
        <v>113231.63963999998</v>
      </c>
      <c r="C39" s="247">
        <v>104813.07287</v>
      </c>
      <c r="D39" s="247">
        <v>97499.46805000001</v>
      </c>
      <c r="E39" s="247">
        <v>89038.89662</v>
      </c>
      <c r="F39" s="247">
        <v>81225.481079999998</v>
      </c>
      <c r="G39" s="247">
        <v>75827.97067000001</v>
      </c>
      <c r="H39" s="247">
        <v>70366.855389999997</v>
      </c>
      <c r="I39" s="247">
        <v>66817.547060000012</v>
      </c>
      <c r="J39" s="247">
        <v>64493.663309999989</v>
      </c>
      <c r="K39" s="247">
        <v>62209.795330000008</v>
      </c>
      <c r="L39" s="247">
        <v>61973.769050000003</v>
      </c>
      <c r="M39" s="247">
        <v>61740.97623</v>
      </c>
      <c r="N39" s="247">
        <v>61828.197469999999</v>
      </c>
      <c r="O39" s="247">
        <v>61808.735479999988</v>
      </c>
      <c r="P39" s="247">
        <v>61841.568530000004</v>
      </c>
      <c r="Q39" s="247">
        <v>62243.052069999998</v>
      </c>
      <c r="R39" s="247">
        <v>62069.299770000012</v>
      </c>
      <c r="S39" s="247">
        <v>61582.56079896156</v>
      </c>
      <c r="T39" s="247">
        <v>61210.831624185157</v>
      </c>
      <c r="U39" s="247">
        <v>60877.866994615484</v>
      </c>
      <c r="V39" s="247">
        <v>60544.998198090077</v>
      </c>
      <c r="W39" s="247">
        <v>60123.056097370383</v>
      </c>
      <c r="X39" s="247">
        <v>59708.65673360489</v>
      </c>
      <c r="Y39" s="247">
        <v>59306.934787023085</v>
      </c>
      <c r="Z39" s="247">
        <v>58924.945166010672</v>
      </c>
      <c r="AA39" s="247">
        <v>58557.332603530602</v>
      </c>
      <c r="AB39" s="247">
        <v>58098.381536953239</v>
      </c>
      <c r="AC39" s="247">
        <v>57663.041572757567</v>
      </c>
      <c r="AD39" s="247">
        <v>57236.201795364148</v>
      </c>
      <c r="AE39" s="247">
        <v>56775.581662717108</v>
      </c>
      <c r="AF39" s="247">
        <v>56248.210742341456</v>
      </c>
      <c r="AG39" s="247">
        <v>43872.725410248531</v>
      </c>
      <c r="AH39" s="247">
        <v>31010.758008476671</v>
      </c>
      <c r="AI39" s="247">
        <v>21919.475101395401</v>
      </c>
      <c r="AJ39" s="247">
        <v>15493.442262500004</v>
      </c>
      <c r="AK39" s="247">
        <v>10951.300249253678</v>
      </c>
      <c r="AL39" s="247">
        <v>7740.7573551025544</v>
      </c>
      <c r="AM39" s="247">
        <v>5471.4347216128735</v>
      </c>
      <c r="AN39" s="247">
        <v>3867.3990850698001</v>
      </c>
      <c r="AO39" s="247">
        <v>2733.611281903361</v>
      </c>
      <c r="AP39" s="247">
        <v>1932.2108932066596</v>
      </c>
      <c r="AQ39" s="247">
        <v>1365.7534121775193</v>
      </c>
      <c r="AR39" s="247">
        <v>965.36169495398633</v>
      </c>
      <c r="AS39" s="247">
        <v>682.35099672831927</v>
      </c>
      <c r="AT39" s="247">
        <v>482.30925793914332</v>
      </c>
    </row>
    <row r="40" spans="1:46" hidden="1">
      <c r="A40" s="245" t="s">
        <v>51</v>
      </c>
      <c r="B40" s="247">
        <v>1113.5396499999999</v>
      </c>
      <c r="C40" s="247">
        <v>1207.9265300000002</v>
      </c>
      <c r="D40" s="247">
        <v>1280.9285300000001</v>
      </c>
      <c r="E40" s="247">
        <v>1331.61916</v>
      </c>
      <c r="F40" s="247">
        <v>1374.3271600000003</v>
      </c>
      <c r="G40" s="247">
        <v>1405.0800099999999</v>
      </c>
      <c r="H40" s="247">
        <v>1382.1498900000001</v>
      </c>
      <c r="I40" s="247">
        <v>1356.5980600000003</v>
      </c>
      <c r="J40" s="247">
        <v>1321.76638</v>
      </c>
      <c r="K40" s="247">
        <v>1288.2939000000001</v>
      </c>
      <c r="L40" s="247">
        <v>1242.5528600000002</v>
      </c>
      <c r="M40" s="247">
        <v>1208.1107800000002</v>
      </c>
      <c r="N40" s="247">
        <v>1187.2126199999998</v>
      </c>
      <c r="O40" s="247">
        <v>1164.8263100000001</v>
      </c>
      <c r="P40" s="247">
        <v>1150.6521399999999</v>
      </c>
      <c r="Q40" s="247">
        <v>1146.9840399999998</v>
      </c>
      <c r="R40" s="247">
        <v>1147.7455</v>
      </c>
      <c r="S40" s="247">
        <v>1168.368907902176</v>
      </c>
      <c r="T40" s="247">
        <v>1199.432544480821</v>
      </c>
      <c r="U40" s="247">
        <v>1239.0178375489782</v>
      </c>
      <c r="V40" s="247">
        <v>1286.7199562939693</v>
      </c>
      <c r="W40" s="247">
        <v>1349.2245529749043</v>
      </c>
      <c r="X40" s="247">
        <v>1417.8124771635162</v>
      </c>
      <c r="Y40" s="247">
        <v>1495.1151876010767</v>
      </c>
      <c r="Z40" s="247">
        <v>1586.3344755858866</v>
      </c>
      <c r="AA40" s="247">
        <v>1696.7061328497002</v>
      </c>
      <c r="AB40" s="247">
        <v>1829.1301364473743</v>
      </c>
      <c r="AC40" s="247">
        <v>1987.3772659326733</v>
      </c>
      <c r="AD40" s="247">
        <v>2165.0560792632546</v>
      </c>
      <c r="AE40" s="247">
        <v>2347.1191169636013</v>
      </c>
      <c r="AF40" s="247">
        <v>2520.9791005072711</v>
      </c>
      <c r="AG40" s="247">
        <v>827.84288304815152</v>
      </c>
      <c r="AH40" s="247">
        <v>597.10435720590976</v>
      </c>
      <c r="AI40" s="247">
        <v>430.67787462460416</v>
      </c>
      <c r="AJ40" s="247">
        <v>310.63821500000012</v>
      </c>
      <c r="AK40" s="247">
        <v>224.05632214679267</v>
      </c>
      <c r="AL40" s="247">
        <v>161.60676011464759</v>
      </c>
      <c r="AM40" s="247">
        <v>116.56330276475131</v>
      </c>
      <c r="AN40" s="247">
        <v>84.074475237224888</v>
      </c>
      <c r="AO40" s="247">
        <v>60.641018388784509</v>
      </c>
      <c r="AP40" s="247">
        <v>43.738995704141153</v>
      </c>
      <c r="AQ40" s="247">
        <v>31.547948831293109</v>
      </c>
      <c r="AR40" s="247">
        <v>22.754822314488052</v>
      </c>
      <c r="AS40" s="247">
        <v>16.412538936614606</v>
      </c>
      <c r="AT40" s="247">
        <v>11.837993310735767</v>
      </c>
    </row>
    <row r="41" spans="1:46" hidden="1">
      <c r="A41" s="245" t="s">
        <v>52</v>
      </c>
      <c r="B41" s="247">
        <v>25379.804970000001</v>
      </c>
      <c r="C41" s="247">
        <v>25156.363919999996</v>
      </c>
      <c r="D41" s="247">
        <v>25194.017189999999</v>
      </c>
      <c r="E41" s="247">
        <v>25186.809989999998</v>
      </c>
      <c r="F41" s="247">
        <v>24648.3698</v>
      </c>
      <c r="G41" s="247">
        <v>23974.545899999997</v>
      </c>
      <c r="H41" s="247">
        <v>23100.125690000001</v>
      </c>
      <c r="I41" s="247">
        <v>22052.820440000003</v>
      </c>
      <c r="J41" s="247">
        <v>20571.207880000002</v>
      </c>
      <c r="K41" s="247">
        <v>19795.046889999998</v>
      </c>
      <c r="L41" s="247">
        <v>19067.069100000001</v>
      </c>
      <c r="M41" s="247">
        <v>18280.49828</v>
      </c>
      <c r="N41" s="247">
        <v>17605.588729999996</v>
      </c>
      <c r="O41" s="247">
        <v>16911.183300000001</v>
      </c>
      <c r="P41" s="247">
        <v>16297.806439999998</v>
      </c>
      <c r="Q41" s="247">
        <v>15661.161680000001</v>
      </c>
      <c r="R41" s="247">
        <v>15198.844329999996</v>
      </c>
      <c r="S41" s="247">
        <v>15309.029888671963</v>
      </c>
      <c r="T41" s="247">
        <v>15623.541812871392</v>
      </c>
      <c r="U41" s="247">
        <v>16146.104193582596</v>
      </c>
      <c r="V41" s="247">
        <v>16904.718904352045</v>
      </c>
      <c r="W41" s="247">
        <v>17965.029806896498</v>
      </c>
      <c r="X41" s="247">
        <v>19394.400438471879</v>
      </c>
      <c r="Y41" s="247">
        <v>21309.477988381761</v>
      </c>
      <c r="Z41" s="247">
        <v>23860.57285065022</v>
      </c>
      <c r="AA41" s="247">
        <v>27215.767367848719</v>
      </c>
      <c r="AB41" s="247">
        <v>31552.708653822476</v>
      </c>
      <c r="AC41" s="247">
        <v>37130.026714195759</v>
      </c>
      <c r="AD41" s="247">
        <v>44234.155529852309</v>
      </c>
      <c r="AE41" s="247">
        <v>53177.460965189493</v>
      </c>
      <c r="AF41" s="247">
        <v>64357.397796874669</v>
      </c>
      <c r="AG41" s="247">
        <v>11374.018032359518</v>
      </c>
      <c r="AH41" s="247">
        <v>8511.7186143612216</v>
      </c>
      <c r="AI41" s="247">
        <v>6369.723835846059</v>
      </c>
      <c r="AJ41" s="247">
        <v>4766.767275000002</v>
      </c>
      <c r="AK41" s="247">
        <v>3567.1986477876685</v>
      </c>
      <c r="AL41" s="247">
        <v>2669.504395466457</v>
      </c>
      <c r="AM41" s="247">
        <v>1997.7170942903185</v>
      </c>
      <c r="AN41" s="247">
        <v>1494.9867082434253</v>
      </c>
      <c r="AO41" s="247">
        <v>1118.7696517251268</v>
      </c>
      <c r="AP41" s="247">
        <v>837.22853636057812</v>
      </c>
      <c r="AQ41" s="247">
        <v>626.53793031981024</v>
      </c>
      <c r="AR41" s="247">
        <v>468.86812988463146</v>
      </c>
      <c r="AS41" s="247">
        <v>350.87631982519844</v>
      </c>
      <c r="AT41" s="247">
        <v>262.57743695304714</v>
      </c>
    </row>
    <row r="42" spans="1:46" hidden="1">
      <c r="A42" s="245" t="s">
        <v>53</v>
      </c>
      <c r="B42" s="247">
        <v>53365.665489999999</v>
      </c>
      <c r="C42" s="247">
        <v>47282.464689999993</v>
      </c>
      <c r="D42" s="247">
        <v>42203.981739999996</v>
      </c>
      <c r="E42" s="247">
        <v>37267.859509999995</v>
      </c>
      <c r="F42" s="247">
        <v>33816.616829999999</v>
      </c>
      <c r="G42" s="247">
        <v>31380.161190000003</v>
      </c>
      <c r="H42" s="247">
        <v>28454.603799999997</v>
      </c>
      <c r="I42" s="247">
        <v>26073.581430000002</v>
      </c>
      <c r="J42" s="247">
        <v>23704.044310000005</v>
      </c>
      <c r="K42" s="247">
        <v>21785.218769999999</v>
      </c>
      <c r="L42" s="247">
        <v>20850.733979999997</v>
      </c>
      <c r="M42" s="247">
        <v>20140.521209999999</v>
      </c>
      <c r="N42" s="247">
        <v>19723.038430000001</v>
      </c>
      <c r="O42" s="247">
        <v>19345.5818</v>
      </c>
      <c r="P42" s="247">
        <v>19108.533370000001</v>
      </c>
      <c r="Q42" s="247">
        <v>18836.253349999999</v>
      </c>
      <c r="R42" s="247">
        <v>17638.944759999998</v>
      </c>
      <c r="S42" s="247">
        <v>16760.307700760746</v>
      </c>
      <c r="T42" s="247">
        <v>15924.929038465729</v>
      </c>
      <c r="U42" s="247">
        <v>15144.091893140998</v>
      </c>
      <c r="V42" s="247">
        <v>14419.73747071361</v>
      </c>
      <c r="W42" s="247">
        <v>13737.350623559272</v>
      </c>
      <c r="X42" s="247">
        <v>13117.9349180912</v>
      </c>
      <c r="Y42" s="247">
        <v>12545.569059251357</v>
      </c>
      <c r="Z42" s="247">
        <v>11997.928820341884</v>
      </c>
      <c r="AA42" s="247">
        <v>11465.634036000014</v>
      </c>
      <c r="AB42" s="247">
        <v>10955.049226291027</v>
      </c>
      <c r="AC42" s="247">
        <v>10465.448399062978</v>
      </c>
      <c r="AD42" s="247">
        <v>10015.151867719545</v>
      </c>
      <c r="AE42" s="247">
        <v>9627.9275177682939</v>
      </c>
      <c r="AF42" s="247">
        <v>9312.5544366486665</v>
      </c>
      <c r="AG42" s="247">
        <v>13005.282463745578</v>
      </c>
      <c r="AH42" s="247">
        <v>9588.8600062608439</v>
      </c>
      <c r="AI42" s="247">
        <v>7069.9145886284578</v>
      </c>
      <c r="AJ42" s="247">
        <v>5212.6834949999993</v>
      </c>
      <c r="AK42" s="247">
        <v>3843.3376921908061</v>
      </c>
      <c r="AL42" s="247">
        <v>2833.7121619571021</v>
      </c>
      <c r="AM42" s="247">
        <v>2089.3101933612083</v>
      </c>
      <c r="AN42" s="247">
        <v>1540.4588873515702</v>
      </c>
      <c r="AO42" s="247">
        <v>1135.7880659179752</v>
      </c>
      <c r="AP42" s="247">
        <v>837.42223909626625</v>
      </c>
      <c r="AQ42" s="247">
        <v>617.43561811966515</v>
      </c>
      <c r="AR42" s="247">
        <v>455.23837883052556</v>
      </c>
      <c r="AS42" s="247">
        <v>335.64954058105462</v>
      </c>
      <c r="AT42" s="247">
        <v>247.47609017871034</v>
      </c>
    </row>
    <row r="43" spans="1:46" hidden="1">
      <c r="A43" s="245" t="s">
        <v>54</v>
      </c>
      <c r="B43" s="247">
        <v>23785.483919999999</v>
      </c>
      <c r="C43" s="247">
        <v>23351.625830000001</v>
      </c>
      <c r="D43" s="247">
        <v>23079.187030000001</v>
      </c>
      <c r="E43" s="247">
        <v>22741.178950000005</v>
      </c>
      <c r="F43" s="247">
        <v>22356.287450000003</v>
      </c>
      <c r="G43" s="247">
        <v>21836.890749999999</v>
      </c>
      <c r="H43" s="247">
        <v>21505.231649999998</v>
      </c>
      <c r="I43" s="247">
        <v>20915.841069999995</v>
      </c>
      <c r="J43" s="247">
        <v>20389.689200000001</v>
      </c>
      <c r="K43" s="247">
        <v>20156.847480000004</v>
      </c>
      <c r="L43" s="247">
        <v>19809.722699999998</v>
      </c>
      <c r="M43" s="247">
        <v>19747.514080000001</v>
      </c>
      <c r="N43" s="247">
        <v>19707.550719999999</v>
      </c>
      <c r="O43" s="247">
        <v>19627.656629999998</v>
      </c>
      <c r="P43" s="247">
        <v>19546.387629999997</v>
      </c>
      <c r="Q43" s="247">
        <v>19420.519769999999</v>
      </c>
      <c r="R43" s="247">
        <v>19282.579300000001</v>
      </c>
      <c r="S43" s="247">
        <v>19023.222279820056</v>
      </c>
      <c r="T43" s="247">
        <v>18763.940456870932</v>
      </c>
      <c r="U43" s="247">
        <v>18506.676041636594</v>
      </c>
      <c r="V43" s="247">
        <v>18267.154119755996</v>
      </c>
      <c r="W43" s="247">
        <v>18048.758016377193</v>
      </c>
      <c r="X43" s="247">
        <v>17846.029907214117</v>
      </c>
      <c r="Y43" s="247">
        <v>17678.519333477328</v>
      </c>
      <c r="Z43" s="247">
        <v>17558.661494923821</v>
      </c>
      <c r="AA43" s="247">
        <v>17512.430354292846</v>
      </c>
      <c r="AB43" s="247">
        <v>17528.921450012931</v>
      </c>
      <c r="AC43" s="247">
        <v>17641.275786595903</v>
      </c>
      <c r="AD43" s="247">
        <v>17814.805937809295</v>
      </c>
      <c r="AE43" s="247">
        <v>18028.576096840119</v>
      </c>
      <c r="AF43" s="247">
        <v>18263.717227310124</v>
      </c>
      <c r="AG43" s="247">
        <v>13727.088884322447</v>
      </c>
      <c r="AH43" s="247">
        <v>9772.1869209732176</v>
      </c>
      <c r="AI43" s="247">
        <v>6956.7289920810881</v>
      </c>
      <c r="AJ43" s="247">
        <v>4952.4306749999987</v>
      </c>
      <c r="AK43" s="247">
        <v>3525.5893421462551</v>
      </c>
      <c r="AL43" s="247">
        <v>2509.8342662727464</v>
      </c>
      <c r="AM43" s="247">
        <v>1786.7276738254723</v>
      </c>
      <c r="AN43" s="247">
        <v>1271.9548152295654</v>
      </c>
      <c r="AO43" s="247">
        <v>905.49280435207015</v>
      </c>
      <c r="AP43" s="247">
        <v>644.61190674088209</v>
      </c>
      <c r="AQ43" s="247">
        <v>458.89322180693227</v>
      </c>
      <c r="AR43" s="247">
        <v>326.68181710300837</v>
      </c>
      <c r="AS43" s="247">
        <v>232.56174760110878</v>
      </c>
      <c r="AT43" s="247">
        <v>165.5585453971805</v>
      </c>
    </row>
    <row r="44" spans="1:46" hidden="1">
      <c r="A44" s="245" t="s">
        <v>145</v>
      </c>
      <c r="B44" s="247">
        <v>6194.8136999999997</v>
      </c>
      <c r="C44" s="247">
        <v>6298.2876999999999</v>
      </c>
      <c r="D44" s="247">
        <v>6398.1870999999992</v>
      </c>
      <c r="E44" s="247">
        <v>6483.2322999999997</v>
      </c>
      <c r="F44" s="247">
        <v>6552.6765999999998</v>
      </c>
      <c r="G44" s="247">
        <v>6608.5634000000009</v>
      </c>
      <c r="H44" s="247">
        <v>6653.3536999999997</v>
      </c>
      <c r="I44" s="247">
        <v>6683.5782999999992</v>
      </c>
      <c r="J44" s="247">
        <v>6931.4863999999998</v>
      </c>
      <c r="K44" s="247">
        <v>6833.2373000000007</v>
      </c>
      <c r="L44" s="247">
        <v>6675.7304000000004</v>
      </c>
      <c r="M44" s="247">
        <v>6253.5610000000006</v>
      </c>
      <c r="N44" s="247">
        <v>6019.3643999999995</v>
      </c>
      <c r="O44" s="247">
        <v>5620.0460999999996</v>
      </c>
      <c r="P44" s="247">
        <v>5521.4590000000007</v>
      </c>
      <c r="Q44" s="247">
        <v>5432.9134999999997</v>
      </c>
      <c r="R44" s="247">
        <v>5352.6142</v>
      </c>
      <c r="S44" s="247">
        <v>5248.8007893328422</v>
      </c>
      <c r="T44" s="247">
        <v>5153.7224755387679</v>
      </c>
      <c r="U44" s="247">
        <v>5064.1531073120768</v>
      </c>
      <c r="V44" s="247">
        <v>4977.6101570946385</v>
      </c>
      <c r="W44" s="247">
        <v>4914.0031193760251</v>
      </c>
      <c r="X44" s="247">
        <v>4861.100513013932</v>
      </c>
      <c r="Y44" s="247">
        <v>4805.5281407327457</v>
      </c>
      <c r="Z44" s="247">
        <v>4731.7521438673812</v>
      </c>
      <c r="AA44" s="247">
        <v>4632.4996491150087</v>
      </c>
      <c r="AB44" s="247">
        <v>4535.0176515347421</v>
      </c>
      <c r="AC44" s="247">
        <v>4414.9080912777163</v>
      </c>
      <c r="AD44" s="247">
        <v>4284.6849739767276</v>
      </c>
      <c r="AE44" s="247">
        <v>4165.0741576195069</v>
      </c>
      <c r="AF44" s="247">
        <v>4069.228288943415</v>
      </c>
      <c r="AG44" s="247">
        <v>3999.7620542345339</v>
      </c>
      <c r="AH44" s="247">
        <v>2988.8379570667466</v>
      </c>
      <c r="AI44" s="247">
        <v>2233.420941664624</v>
      </c>
      <c r="AJ44" s="247">
        <v>1668.9326000000005</v>
      </c>
      <c r="AK44" s="247">
        <v>1247.116462186829</v>
      </c>
      <c r="AL44" s="247">
        <v>931.91269093634571</v>
      </c>
      <c r="AM44" s="247">
        <v>696.37543073191978</v>
      </c>
      <c r="AN44" s="247">
        <v>520.36928485201895</v>
      </c>
      <c r="AO44" s="247">
        <v>388.8479987480261</v>
      </c>
      <c r="AP44" s="247">
        <v>290.5681994150433</v>
      </c>
      <c r="AQ44" s="247">
        <v>217.12823206790119</v>
      </c>
      <c r="AR44" s="247">
        <v>162.24992705960781</v>
      </c>
      <c r="AS44" s="247">
        <v>121.24189738078643</v>
      </c>
      <c r="AT44" s="247">
        <v>90.598485601123059</v>
      </c>
    </row>
    <row r="45" spans="1:46" hidden="1">
      <c r="A45" s="245" t="s">
        <v>146</v>
      </c>
      <c r="B45" s="247">
        <v>3248.3688499999998</v>
      </c>
      <c r="C45" s="247">
        <v>3189.5495700000001</v>
      </c>
      <c r="D45" s="247">
        <v>3139.1260699999998</v>
      </c>
      <c r="E45" s="247">
        <v>3077.5113199999996</v>
      </c>
      <c r="F45" s="247">
        <v>3057.7437100000002</v>
      </c>
      <c r="G45" s="247">
        <v>3010.71425</v>
      </c>
      <c r="H45" s="247">
        <v>2984.0172199999997</v>
      </c>
      <c r="I45" s="247">
        <v>2945.1861900000004</v>
      </c>
      <c r="J45" s="247">
        <v>2915.1613199999997</v>
      </c>
      <c r="K45" s="247">
        <v>2882.8846099999992</v>
      </c>
      <c r="L45" s="247">
        <v>2851.0550700000003</v>
      </c>
      <c r="M45" s="247">
        <v>2819.1982500000004</v>
      </c>
      <c r="N45" s="247">
        <v>2784.6509299999998</v>
      </c>
      <c r="O45" s="247">
        <v>2753.5583900000001</v>
      </c>
      <c r="P45" s="247">
        <v>2724.6642700000002</v>
      </c>
      <c r="Q45" s="247">
        <v>2704.5582400000003</v>
      </c>
      <c r="R45" s="247">
        <v>2723.3543900000004</v>
      </c>
      <c r="S45" s="247">
        <v>2736.3283266761032</v>
      </c>
      <c r="T45" s="247">
        <v>2756.9355460498182</v>
      </c>
      <c r="U45" s="247">
        <v>2785.8255770897513</v>
      </c>
      <c r="V45" s="247">
        <v>2822.7899674792061</v>
      </c>
      <c r="W45" s="247">
        <v>2872.7570243383097</v>
      </c>
      <c r="X45" s="247">
        <v>2934.1700253968875</v>
      </c>
      <c r="Y45" s="247">
        <v>2998.6487824994656</v>
      </c>
      <c r="Z45" s="247">
        <v>3057.8242501528975</v>
      </c>
      <c r="AA45" s="247">
        <v>3102.1080545677223</v>
      </c>
      <c r="AB45" s="247">
        <v>3142.3852196877915</v>
      </c>
      <c r="AC45" s="247">
        <v>3166.8239170264533</v>
      </c>
      <c r="AD45" s="247">
        <v>3178.7854282668259</v>
      </c>
      <c r="AE45" s="247">
        <v>3191.1181881468729</v>
      </c>
      <c r="AF45" s="247">
        <v>3212.1325589392545</v>
      </c>
      <c r="AG45" s="247">
        <v>1947.8904281461887</v>
      </c>
      <c r="AH45" s="247">
        <v>1393.2366400773649</v>
      </c>
      <c r="AI45" s="247">
        <v>996.51823696337044</v>
      </c>
      <c r="AJ45" s="247">
        <v>712.76376749999997</v>
      </c>
      <c r="AK45" s="247">
        <v>509.80721618190324</v>
      </c>
      <c r="AL45" s="247">
        <v>364.64170812546502</v>
      </c>
      <c r="AM45" s="247">
        <v>260.81148144677178</v>
      </c>
      <c r="AN45" s="247">
        <v>186.54648477857262</v>
      </c>
      <c r="AO45" s="247">
        <v>133.42814047219915</v>
      </c>
      <c r="AP45" s="247">
        <v>95.435026240246955</v>
      </c>
      <c r="AQ45" s="247">
        <v>68.260295026552669</v>
      </c>
      <c r="AR45" s="247">
        <v>48.823456760857631</v>
      </c>
      <c r="AS45" s="247">
        <v>34.921178250871669</v>
      </c>
      <c r="AT45" s="247">
        <v>24.977516368870294</v>
      </c>
    </row>
    <row r="46" spans="1:46" hidden="1">
      <c r="A46" s="245" t="s">
        <v>144</v>
      </c>
      <c r="B46" s="247">
        <v>5278.7195499999998</v>
      </c>
      <c r="C46" s="247">
        <v>5336.1646700000001</v>
      </c>
      <c r="D46" s="247">
        <v>5327.2642400000004</v>
      </c>
      <c r="E46" s="247">
        <v>5449.6748299999999</v>
      </c>
      <c r="F46" s="247">
        <v>5394.0833200000006</v>
      </c>
      <c r="G46" s="247">
        <v>5397.6344399999998</v>
      </c>
      <c r="H46" s="247">
        <v>5440.3525900000004</v>
      </c>
      <c r="I46" s="247">
        <v>5483.4498400000002</v>
      </c>
      <c r="J46" s="247">
        <v>5434.4042499999996</v>
      </c>
      <c r="K46" s="247">
        <v>5405.0706800000007</v>
      </c>
      <c r="L46" s="247">
        <v>5705.2050799999997</v>
      </c>
      <c r="M46" s="247">
        <v>5878.1606000000002</v>
      </c>
      <c r="N46" s="247">
        <v>5957.1945300000007</v>
      </c>
      <c r="O46" s="247">
        <v>6076.3779800000011</v>
      </c>
      <c r="P46" s="247">
        <v>6288.1552100000008</v>
      </c>
      <c r="Q46" s="247">
        <v>6678.2190099999989</v>
      </c>
      <c r="R46" s="247">
        <v>7220.9000099999994</v>
      </c>
      <c r="S46" s="247">
        <v>7912.1943674196882</v>
      </c>
      <c r="T46" s="247">
        <v>8827.9947141816465</v>
      </c>
      <c r="U46" s="247">
        <v>9937.2203313870032</v>
      </c>
      <c r="V46" s="247">
        <v>11212.933142921953</v>
      </c>
      <c r="W46" s="247">
        <v>12679.0707827837</v>
      </c>
      <c r="X46" s="247">
        <v>14322.859937763729</v>
      </c>
      <c r="Y46" s="247">
        <v>16188.423591255952</v>
      </c>
      <c r="Z46" s="247">
        <v>18358.296711161198</v>
      </c>
      <c r="AA46" s="247">
        <v>20925.556960106085</v>
      </c>
      <c r="AB46" s="247">
        <v>23938.535590225743</v>
      </c>
      <c r="AC46" s="247">
        <v>27488.779934476312</v>
      </c>
      <c r="AD46" s="247">
        <v>31547.576042651846</v>
      </c>
      <c r="AE46" s="247">
        <v>35964.871164770171</v>
      </c>
      <c r="AF46" s="247">
        <v>40577.543453619866</v>
      </c>
      <c r="AG46" s="247">
        <v>4813.8917010222567</v>
      </c>
      <c r="AH46" s="247">
        <v>3209.2333749364516</v>
      </c>
      <c r="AI46" s="247">
        <v>2139.4704107321149</v>
      </c>
      <c r="AJ46" s="247">
        <v>1426.3012699999992</v>
      </c>
      <c r="AK46" s="247">
        <v>950.85928863464517</v>
      </c>
      <c r="AL46" s="247">
        <v>633.90070933806567</v>
      </c>
      <c r="AM46" s="247">
        <v>422.596817533641</v>
      </c>
      <c r="AN46" s="247">
        <v>281.72877480457061</v>
      </c>
      <c r="AO46" s="247">
        <v>187.81755862741696</v>
      </c>
      <c r="AP46" s="247">
        <v>125.21062271055928</v>
      </c>
      <c r="AQ46" s="247">
        <v>83.473026452583468</v>
      </c>
      <c r="AR46" s="247">
        <v>55.648202958470669</v>
      </c>
      <c r="AS46" s="247">
        <v>37.098481079588325</v>
      </c>
      <c r="AT46" s="247">
        <v>24.732106793092328</v>
      </c>
    </row>
    <row r="47" spans="1:46" hidden="1"/>
    <row r="48" spans="1:46" hidden="1">
      <c r="A48" s="245" t="s">
        <v>236</v>
      </c>
      <c r="B48" s="247">
        <v>113231.63963999998</v>
      </c>
      <c r="C48" s="247">
        <v>104813.07287</v>
      </c>
      <c r="D48" s="247">
        <v>97499.46805000001</v>
      </c>
      <c r="E48" s="247">
        <v>89038.89662</v>
      </c>
      <c r="F48" s="247">
        <v>81225.481079999998</v>
      </c>
      <c r="G48" s="247">
        <v>75827.97067000001</v>
      </c>
      <c r="H48" s="247">
        <v>70366.855389999997</v>
      </c>
      <c r="I48" s="247">
        <v>66817.547060000012</v>
      </c>
      <c r="J48" s="247">
        <v>64493.663309999989</v>
      </c>
      <c r="K48" s="247">
        <v>62209.795330000008</v>
      </c>
      <c r="L48" s="247">
        <v>61973.769050000003</v>
      </c>
      <c r="M48" s="247">
        <v>61740.97623</v>
      </c>
      <c r="N48" s="247">
        <v>61828.197469999999</v>
      </c>
      <c r="O48" s="247">
        <v>61808.735479999988</v>
      </c>
      <c r="P48" s="247">
        <v>61841.568530000004</v>
      </c>
      <c r="Q48" s="247">
        <v>62243.052069999998</v>
      </c>
      <c r="R48" s="247">
        <v>62069.299770000012</v>
      </c>
      <c r="S48" s="247">
        <v>61582.56079896156</v>
      </c>
      <c r="T48" s="247">
        <v>61210.831624185157</v>
      </c>
      <c r="U48" s="247">
        <v>60877.866994615484</v>
      </c>
      <c r="V48" s="247">
        <v>60544.998198090077</v>
      </c>
      <c r="W48" s="247">
        <v>60123.056097370383</v>
      </c>
      <c r="X48" s="247">
        <v>59708.65673360489</v>
      </c>
      <c r="Y48" s="247">
        <v>59306.934787023085</v>
      </c>
      <c r="Z48" s="247">
        <v>58924.945166010672</v>
      </c>
      <c r="AA48" s="247">
        <v>58557.332603530602</v>
      </c>
      <c r="AB48" s="247">
        <v>58098.381536953239</v>
      </c>
      <c r="AC48" s="247">
        <v>57663.041572757567</v>
      </c>
      <c r="AD48" s="247">
        <v>57236.201795364148</v>
      </c>
      <c r="AE48" s="247">
        <v>56775.581662717108</v>
      </c>
      <c r="AF48" s="247">
        <v>56248.210742341456</v>
      </c>
      <c r="AG48" s="247">
        <v>43872.725410248531</v>
      </c>
      <c r="AH48" s="247">
        <v>31010.758008476671</v>
      </c>
      <c r="AI48" s="247">
        <v>21919.475101395401</v>
      </c>
      <c r="AJ48" s="247">
        <v>15493.442262500004</v>
      </c>
      <c r="AK48" s="247">
        <v>10951.300249253678</v>
      </c>
      <c r="AL48" s="247">
        <v>7740.7573551025544</v>
      </c>
      <c r="AM48" s="247">
        <v>5471.4347216128735</v>
      </c>
      <c r="AN48" s="247">
        <v>3867.3990850698001</v>
      </c>
      <c r="AO48" s="247">
        <v>2733.611281903361</v>
      </c>
      <c r="AP48" s="247">
        <v>1932.2108932066596</v>
      </c>
      <c r="AQ48" s="247">
        <v>1365.7534121775193</v>
      </c>
      <c r="AR48" s="247">
        <v>965.36169495398633</v>
      </c>
      <c r="AS48" s="247">
        <v>682.35099672831927</v>
      </c>
      <c r="AT48" s="247">
        <v>482.30925793914332</v>
      </c>
    </row>
    <row r="49" spans="1:32" hidden="1"/>
    <row r="50" spans="1:32" hidden="1">
      <c r="A50" s="245" t="s">
        <v>236</v>
      </c>
    </row>
    <row r="51" spans="1:32" hidden="1">
      <c r="B51" s="248">
        <v>2000</v>
      </c>
      <c r="C51" s="248">
        <v>2001</v>
      </c>
      <c r="D51" s="248">
        <v>2002</v>
      </c>
      <c r="E51" s="248">
        <v>2003</v>
      </c>
      <c r="F51" s="248">
        <v>2004</v>
      </c>
      <c r="G51" s="248">
        <v>2005</v>
      </c>
      <c r="H51" s="248">
        <v>2006</v>
      </c>
      <c r="I51" s="248">
        <v>2007</v>
      </c>
      <c r="J51" s="248">
        <v>2008</v>
      </c>
      <c r="K51" s="248">
        <v>2009</v>
      </c>
      <c r="L51" s="248">
        <v>2010</v>
      </c>
      <c r="M51" s="248">
        <v>2011</v>
      </c>
      <c r="N51" s="248">
        <v>2012</v>
      </c>
      <c r="O51" s="248">
        <v>2013</v>
      </c>
      <c r="P51" s="248">
        <v>2014</v>
      </c>
      <c r="Q51" s="248">
        <v>2015</v>
      </c>
      <c r="R51" s="248">
        <v>2016</v>
      </c>
      <c r="S51" s="248">
        <v>2017</v>
      </c>
      <c r="T51" s="248">
        <v>2018</v>
      </c>
      <c r="U51" s="248">
        <v>2019</v>
      </c>
      <c r="V51" s="248">
        <v>2020</v>
      </c>
      <c r="W51" s="248">
        <v>2021</v>
      </c>
      <c r="X51" s="248">
        <v>2022</v>
      </c>
      <c r="Y51" s="248">
        <v>2023</v>
      </c>
      <c r="Z51" s="248">
        <v>2024</v>
      </c>
      <c r="AA51" s="248">
        <v>2025</v>
      </c>
      <c r="AB51" s="248">
        <v>2026</v>
      </c>
      <c r="AC51" s="248">
        <v>2027</v>
      </c>
      <c r="AD51" s="248">
        <v>2028</v>
      </c>
      <c r="AE51" s="248">
        <v>2029</v>
      </c>
      <c r="AF51" s="248">
        <v>2030</v>
      </c>
    </row>
    <row r="52" spans="1:32" hidden="1">
      <c r="A52" s="246" t="s">
        <v>469</v>
      </c>
      <c r="B52" s="247">
        <v>113231.63963999998</v>
      </c>
      <c r="C52" s="247">
        <v>104813.07287</v>
      </c>
      <c r="D52" s="247">
        <v>97499.46805000001</v>
      </c>
      <c r="E52" s="247">
        <v>89038.89662</v>
      </c>
      <c r="F52" s="247">
        <v>81225.481079999998</v>
      </c>
      <c r="G52" s="247">
        <v>75827.97067000001</v>
      </c>
      <c r="H52" s="247">
        <v>70366.855389999997</v>
      </c>
      <c r="I52" s="247">
        <v>66817.547060000012</v>
      </c>
      <c r="J52" s="247">
        <v>64493.663309999989</v>
      </c>
      <c r="K52" s="247">
        <v>62209.795330000008</v>
      </c>
      <c r="L52" s="247">
        <v>61973.769050000003</v>
      </c>
      <c r="M52" s="247">
        <v>61740.97623</v>
      </c>
      <c r="N52" s="247">
        <v>61828.197469999999</v>
      </c>
      <c r="O52" s="247">
        <v>61808.735479999988</v>
      </c>
      <c r="P52" s="247">
        <v>61841.568530000004</v>
      </c>
      <c r="Q52" s="247">
        <v>62243.052069999998</v>
      </c>
      <c r="R52" s="247">
        <v>62069.299770000012</v>
      </c>
    </row>
    <row r="53" spans="1:32" hidden="1">
      <c r="A53" s="246" t="s">
        <v>470</v>
      </c>
      <c r="R53" s="247">
        <v>62069.299770000012</v>
      </c>
      <c r="S53" s="247">
        <v>61582.56079896156</v>
      </c>
      <c r="T53" s="247">
        <v>61210.831624185157</v>
      </c>
      <c r="U53" s="247">
        <v>60877.866994615484</v>
      </c>
      <c r="V53" s="247">
        <v>60544.998198090077</v>
      </c>
      <c r="W53" s="247">
        <v>60123.056097370383</v>
      </c>
      <c r="X53" s="247">
        <v>59708.65673360489</v>
      </c>
      <c r="Y53" s="247">
        <v>59306.934787023085</v>
      </c>
      <c r="Z53" s="247">
        <v>58924.945166010672</v>
      </c>
      <c r="AA53" s="247">
        <v>58557.332603530602</v>
      </c>
      <c r="AB53" s="247">
        <v>58098.381536953239</v>
      </c>
      <c r="AC53" s="247">
        <v>57663.041572757567</v>
      </c>
      <c r="AD53" s="247">
        <v>57236.201795364148</v>
      </c>
      <c r="AE53" s="247">
        <v>56775.581662717108</v>
      </c>
      <c r="AF53" s="247">
        <v>56248.210742341456</v>
      </c>
    </row>
    <row r="54" spans="1:32" hidden="1">
      <c r="A54" s="246" t="s">
        <v>471</v>
      </c>
      <c r="R54" s="247">
        <v>62069.299770000012</v>
      </c>
      <c r="S54" s="247">
        <v>43872.725410248531</v>
      </c>
      <c r="T54" s="247">
        <v>31010.758008476671</v>
      </c>
      <c r="U54" s="247">
        <v>21919.475101395401</v>
      </c>
      <c r="V54" s="247">
        <v>15493.442262500004</v>
      </c>
      <c r="W54" s="247">
        <v>10951.300249253678</v>
      </c>
      <c r="X54" s="247">
        <v>7740.7573551025544</v>
      </c>
      <c r="Y54" s="247">
        <v>5471.4347216128735</v>
      </c>
      <c r="Z54" s="247">
        <v>3867.3990850698001</v>
      </c>
      <c r="AA54" s="247">
        <v>2733.611281903361</v>
      </c>
      <c r="AB54" s="247">
        <v>1932.2108932066596</v>
      </c>
      <c r="AC54" s="247">
        <v>1365.7534121775193</v>
      </c>
      <c r="AD54" s="247">
        <v>965.36169495398633</v>
      </c>
      <c r="AE54" s="247">
        <v>682.35099672831927</v>
      </c>
      <c r="AF54" s="247">
        <v>482.30925793914332</v>
      </c>
    </row>
    <row r="55" spans="1:32" hidden="1"/>
  </sheetData>
  <sheetProtection algorithmName="SHA-512" hashValue="oouPuUBGs5BKQxOp0XdBTJ+n31NUEWyACvUcGBCvPWQ4H/UWZYi7zlwF44gTPc3HsMN4ibPXE3DEAZniGBbuGw==" saltValue="IhcEH5EbA10G5UPnqKgiTw==" spinCount="100000" sheet="1"/>
  <mergeCells count="2">
    <mergeCell ref="A1:M1"/>
    <mergeCell ref="O2:Q18"/>
  </mergeCells>
  <dataValidations count="1">
    <dataValidation type="list" allowBlank="1" showInputMessage="1" showErrorMessage="1" sqref="A1:M1">
      <formula1>$A$37:$A$46</formula1>
    </dataValidation>
  </dataValidations>
  <pageMargins left="0.7" right="0.7" top="0.75" bottom="0.75" header="0.3" footer="0.3"/>
  <pageSetup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V45"/>
  <sheetViews>
    <sheetView showGridLines="0" zoomScale="80" zoomScaleNormal="80" workbookViewId="0">
      <selection activeCell="W16" sqref="W16"/>
    </sheetView>
  </sheetViews>
  <sheetFormatPr defaultColWidth="8.75" defaultRowHeight="15.75"/>
  <cols>
    <col min="1" max="1" width="8.75" style="157"/>
    <col min="2" max="2" width="11.375" style="157" bestFit="1" customWidth="1"/>
    <col min="3" max="17" width="8.75" style="157" customWidth="1"/>
    <col min="18" max="18" width="11" style="157" customWidth="1"/>
    <col min="19" max="19" width="11.75" style="157" customWidth="1"/>
    <col min="20" max="16384" width="8.75" style="157"/>
  </cols>
  <sheetData>
    <row r="1" spans="15:18" ht="15.75" customHeight="1">
      <c r="O1" s="156"/>
    </row>
    <row r="2" spans="15:18" ht="15.75" customHeight="1">
      <c r="O2" s="454" t="s">
        <v>474</v>
      </c>
      <c r="P2" s="459"/>
      <c r="Q2" s="459"/>
      <c r="R2" s="459"/>
    </row>
    <row r="3" spans="15:18" ht="15.75" customHeight="1">
      <c r="O3" s="459"/>
      <c r="P3" s="459"/>
      <c r="Q3" s="459"/>
      <c r="R3" s="459"/>
    </row>
    <row r="4" spans="15:18" ht="15.75" customHeight="1">
      <c r="O4" s="459"/>
      <c r="P4" s="459"/>
      <c r="Q4" s="459"/>
      <c r="R4" s="459"/>
    </row>
    <row r="5" spans="15:18" ht="15.75" customHeight="1">
      <c r="O5" s="459"/>
      <c r="P5" s="459"/>
      <c r="Q5" s="459"/>
      <c r="R5" s="459"/>
    </row>
    <row r="6" spans="15:18" ht="15.75" customHeight="1">
      <c r="O6" s="459"/>
      <c r="P6" s="459"/>
      <c r="Q6" s="459"/>
      <c r="R6" s="459"/>
    </row>
    <row r="7" spans="15:18" ht="15.75" customHeight="1">
      <c r="O7" s="459"/>
      <c r="P7" s="459"/>
      <c r="Q7" s="459"/>
      <c r="R7" s="459"/>
    </row>
    <row r="8" spans="15:18" ht="15.75" customHeight="1">
      <c r="O8" s="459"/>
      <c r="P8" s="459"/>
      <c r="Q8" s="459"/>
      <c r="R8" s="459"/>
    </row>
    <row r="9" spans="15:18" ht="15.75" customHeight="1">
      <c r="O9" s="459"/>
      <c r="P9" s="459"/>
      <c r="Q9" s="459"/>
      <c r="R9" s="459"/>
    </row>
    <row r="10" spans="15:18" ht="15.75" customHeight="1">
      <c r="O10" s="459"/>
      <c r="P10" s="459"/>
      <c r="Q10" s="459"/>
      <c r="R10" s="459"/>
    </row>
    <row r="11" spans="15:18" ht="15.75" customHeight="1">
      <c r="O11" s="459"/>
      <c r="P11" s="459"/>
      <c r="Q11" s="459"/>
      <c r="R11" s="459"/>
    </row>
    <row r="12" spans="15:18" ht="15.75" customHeight="1">
      <c r="O12" s="459"/>
      <c r="P12" s="459"/>
      <c r="Q12" s="459"/>
      <c r="R12" s="459"/>
    </row>
    <row r="13" spans="15:18" ht="15.75" customHeight="1">
      <c r="O13" s="459"/>
      <c r="P13" s="459"/>
      <c r="Q13" s="459"/>
      <c r="R13" s="459"/>
    </row>
    <row r="14" spans="15:18">
      <c r="O14" s="459"/>
      <c r="P14" s="459"/>
      <c r="Q14" s="459"/>
      <c r="R14" s="459"/>
    </row>
    <row r="15" spans="15:18">
      <c r="O15" s="459"/>
      <c r="P15" s="459"/>
      <c r="Q15" s="459"/>
      <c r="R15" s="459"/>
    </row>
    <row r="16" spans="15:18">
      <c r="O16"/>
      <c r="P16"/>
      <c r="Q16"/>
      <c r="R16"/>
    </row>
    <row r="17" spans="1:22">
      <c r="O17"/>
      <c r="P17"/>
      <c r="Q17"/>
      <c r="R17"/>
    </row>
    <row r="18" spans="1:22">
      <c r="O18"/>
      <c r="P18"/>
      <c r="Q18"/>
      <c r="R18"/>
    </row>
    <row r="19" spans="1:22">
      <c r="O19"/>
      <c r="P19"/>
      <c r="Q19"/>
      <c r="R19"/>
    </row>
    <row r="20" spans="1:22">
      <c r="O20"/>
      <c r="P20"/>
      <c r="Q20"/>
      <c r="R20"/>
    </row>
    <row r="21" spans="1:22">
      <c r="O21"/>
      <c r="P21"/>
      <c r="Q21"/>
      <c r="R21"/>
    </row>
    <row r="22" spans="1:22">
      <c r="O22"/>
      <c r="P22"/>
      <c r="Q22"/>
      <c r="R22"/>
    </row>
    <row r="23" spans="1:22">
      <c r="O23"/>
      <c r="P23"/>
      <c r="Q23"/>
      <c r="R23"/>
    </row>
    <row r="24" spans="1:22" ht="18.75">
      <c r="A24" s="158"/>
    </row>
    <row r="27" spans="1:22">
      <c r="T27" s="159"/>
      <c r="U27" s="159"/>
      <c r="V27" s="159"/>
    </row>
    <row r="29" spans="1:22">
      <c r="A29" s="160" t="s">
        <v>125</v>
      </c>
    </row>
    <row r="35" spans="1:21" hidden="1">
      <c r="B35" s="157">
        <v>2000</v>
      </c>
      <c r="C35" s="157">
        <v>2001</v>
      </c>
      <c r="D35" s="157">
        <v>2002</v>
      </c>
      <c r="E35" s="157">
        <v>2003</v>
      </c>
      <c r="F35" s="157">
        <v>2004</v>
      </c>
      <c r="G35" s="157">
        <v>2005</v>
      </c>
      <c r="H35" s="157">
        <v>2006</v>
      </c>
      <c r="I35" s="157">
        <v>2007</v>
      </c>
      <c r="J35" s="157">
        <v>2008</v>
      </c>
      <c r="K35" s="157">
        <v>2009</v>
      </c>
      <c r="L35" s="157">
        <v>2010</v>
      </c>
      <c r="M35" s="157">
        <v>2011</v>
      </c>
      <c r="N35" s="157">
        <v>2012</v>
      </c>
      <c r="O35" s="157">
        <v>2013</v>
      </c>
      <c r="P35" s="157">
        <v>2014</v>
      </c>
      <c r="Q35" s="157">
        <v>2015</v>
      </c>
      <c r="R35" s="157">
        <v>2016</v>
      </c>
      <c r="U35" s="163" t="s">
        <v>312</v>
      </c>
    </row>
    <row r="36" spans="1:21" ht="31.15" hidden="1" customHeight="1">
      <c r="A36" s="429" t="s">
        <v>352</v>
      </c>
      <c r="B36" s="152">
        <v>38610.681429999997</v>
      </c>
      <c r="C36" s="152">
        <v>35566.986069999999</v>
      </c>
      <c r="D36" s="152">
        <v>32802.155720000002</v>
      </c>
      <c r="E36" s="152">
        <v>29530.031620000002</v>
      </c>
      <c r="F36" s="152">
        <v>26300.689699999999</v>
      </c>
      <c r="G36" s="152">
        <v>24252.095890000001</v>
      </c>
      <c r="H36" s="152">
        <v>21772.26629</v>
      </c>
      <c r="I36" s="152">
        <v>20561.25675</v>
      </c>
      <c r="J36" s="152">
        <v>19601.346229999999</v>
      </c>
      <c r="K36" s="152">
        <v>18689.003239999998</v>
      </c>
      <c r="L36" s="152">
        <v>18655.307219999999</v>
      </c>
      <c r="M36" s="152">
        <v>18686.505949999999</v>
      </c>
      <c r="N36" s="152">
        <v>18867.213029999999</v>
      </c>
      <c r="O36" s="152">
        <v>19064.066940000001</v>
      </c>
      <c r="P36" s="152">
        <v>19321.046969999999</v>
      </c>
      <c r="Q36" s="152">
        <v>19548.552049999998</v>
      </c>
      <c r="R36" s="152">
        <v>19412.580399999999</v>
      </c>
      <c r="S36" s="161"/>
      <c r="U36" s="323">
        <f>(R36-L36)/L36</f>
        <v>4.0592908552486449E-2</v>
      </c>
    </row>
    <row r="37" spans="1:21" ht="31.15" hidden="1" customHeight="1">
      <c r="A37" s="429" t="s">
        <v>353</v>
      </c>
      <c r="B37" s="152">
        <v>74620.938909999997</v>
      </c>
      <c r="C37" s="152">
        <v>69246.141919999995</v>
      </c>
      <c r="D37" s="152">
        <v>64697.293230000003</v>
      </c>
      <c r="E37" s="152">
        <v>59508.909220000001</v>
      </c>
      <c r="F37" s="152">
        <v>54924.705529999999</v>
      </c>
      <c r="G37" s="152">
        <v>51575.90425</v>
      </c>
      <c r="H37" s="152">
        <v>48594.606370000001</v>
      </c>
      <c r="I37" s="152">
        <v>46256.198559999997</v>
      </c>
      <c r="J37" s="152">
        <v>44892.212820000001</v>
      </c>
      <c r="K37" s="152">
        <v>43520.817640000001</v>
      </c>
      <c r="L37" s="152">
        <v>43318.49411</v>
      </c>
      <c r="M37" s="152">
        <v>43054.443079999997</v>
      </c>
      <c r="N37" s="152">
        <v>42960.999609999999</v>
      </c>
      <c r="O37" s="152">
        <v>42744.699650000002</v>
      </c>
      <c r="P37" s="152">
        <v>42520.512549999999</v>
      </c>
      <c r="Q37" s="152">
        <v>42694.455199999997</v>
      </c>
      <c r="R37" s="152">
        <v>42656.687180000001</v>
      </c>
      <c r="S37" s="161"/>
      <c r="U37" s="323">
        <f>(R37-L37)/L37</f>
        <v>-1.5277699365990237E-2</v>
      </c>
    </row>
    <row r="38" spans="1:21" hidden="1"/>
    <row r="39" spans="1:21" hidden="1">
      <c r="B39" s="322">
        <f>SUM(B36:B37)</f>
        <v>113231.62033999999</v>
      </c>
      <c r="C39" s="322">
        <f t="shared" ref="C39:R39" si="0">SUM(C36:C37)</f>
        <v>104813.12798999999</v>
      </c>
      <c r="D39" s="322">
        <f t="shared" si="0"/>
        <v>97499.448950000005</v>
      </c>
      <c r="E39" s="322">
        <f t="shared" si="0"/>
        <v>89038.940839999996</v>
      </c>
      <c r="F39" s="322">
        <f t="shared" si="0"/>
        <v>81225.395229999995</v>
      </c>
      <c r="G39" s="322">
        <f t="shared" si="0"/>
        <v>75828.000140000004</v>
      </c>
      <c r="H39" s="322">
        <f t="shared" si="0"/>
        <v>70366.872659999994</v>
      </c>
      <c r="I39" s="322">
        <f t="shared" si="0"/>
        <v>66817.45530999999</v>
      </c>
      <c r="J39" s="322">
        <f t="shared" si="0"/>
        <v>64493.559049999996</v>
      </c>
      <c r="K39" s="322">
        <f t="shared" si="0"/>
        <v>62209.820879999999</v>
      </c>
      <c r="L39" s="322">
        <f t="shared" si="0"/>
        <v>61973.801330000002</v>
      </c>
      <c r="M39" s="322">
        <f t="shared" si="0"/>
        <v>61740.949029999996</v>
      </c>
      <c r="N39" s="322">
        <f t="shared" si="0"/>
        <v>61828.212639999998</v>
      </c>
      <c r="O39" s="322">
        <f t="shared" si="0"/>
        <v>61808.766589999999</v>
      </c>
      <c r="P39" s="322">
        <f t="shared" si="0"/>
        <v>61841.559519999995</v>
      </c>
      <c r="Q39" s="322">
        <f t="shared" si="0"/>
        <v>62243.007249999995</v>
      </c>
      <c r="R39" s="322">
        <f t="shared" si="0"/>
        <v>62069.26758</v>
      </c>
      <c r="S39" s="157" t="s">
        <v>296</v>
      </c>
    </row>
    <row r="40" spans="1:21" hidden="1">
      <c r="B40" s="161">
        <f>B37/SUM(B36:B37)</f>
        <v>0.65901149065902342</v>
      </c>
      <c r="C40" s="161">
        <f t="shared" ref="C40:R40" si="1">C37/SUM(C36:C37)</f>
        <v>0.66066286969898114</v>
      </c>
      <c r="D40" s="161">
        <f t="shared" si="1"/>
        <v>0.66356573218355608</v>
      </c>
      <c r="E40" s="161">
        <f t="shared" si="1"/>
        <v>0.66834700254280344</v>
      </c>
      <c r="F40" s="161">
        <f t="shared" si="1"/>
        <v>0.67620114835358747</v>
      </c>
      <c r="G40" s="161">
        <f t="shared" si="1"/>
        <v>0.68016964913720845</v>
      </c>
      <c r="H40" s="161">
        <f t="shared" si="1"/>
        <v>0.69058925788560133</v>
      </c>
      <c r="I40" s="161">
        <f t="shared" si="1"/>
        <v>0.69227716538132267</v>
      </c>
      <c r="J40" s="161">
        <f t="shared" si="1"/>
        <v>0.69607280914976899</v>
      </c>
      <c r="K40" s="161">
        <f t="shared" si="1"/>
        <v>0.69958114369031443</v>
      </c>
      <c r="L40" s="161">
        <f t="shared" si="1"/>
        <v>0.69898074961282997</v>
      </c>
      <c r="M40" s="161">
        <f t="shared" si="1"/>
        <v>0.69734015683950368</v>
      </c>
      <c r="N40" s="161">
        <f t="shared" si="1"/>
        <v>0.69484459885884231</v>
      </c>
      <c r="O40" s="161">
        <f t="shared" si="1"/>
        <v>0.69156370541320011</v>
      </c>
      <c r="P40" s="161">
        <f t="shared" si="1"/>
        <v>0.68757180252300343</v>
      </c>
      <c r="Q40" s="161">
        <f t="shared" si="1"/>
        <v>0.68593175500851145</v>
      </c>
      <c r="R40" s="161">
        <f t="shared" si="1"/>
        <v>0.68724328227363951</v>
      </c>
      <c r="S40" s="157" t="s">
        <v>297</v>
      </c>
    </row>
    <row r="41" spans="1:21" hidden="1">
      <c r="B41" s="161">
        <f>B36/SUM(B36:B37)</f>
        <v>0.34098850934097652</v>
      </c>
      <c r="C41" s="161">
        <f t="shared" ref="C41:R41" si="2">C36/SUM(C36:C37)</f>
        <v>0.33933713030101892</v>
      </c>
      <c r="D41" s="161">
        <f t="shared" si="2"/>
        <v>0.33643426781644392</v>
      </c>
      <c r="E41" s="161">
        <f t="shared" si="2"/>
        <v>0.33165299745719667</v>
      </c>
      <c r="F41" s="161">
        <f t="shared" si="2"/>
        <v>0.32379885164641259</v>
      </c>
      <c r="G41" s="161">
        <f t="shared" si="2"/>
        <v>0.31983035086279143</v>
      </c>
      <c r="H41" s="161">
        <f t="shared" si="2"/>
        <v>0.30941074211439884</v>
      </c>
      <c r="I41" s="161">
        <f t="shared" si="2"/>
        <v>0.3077228346186775</v>
      </c>
      <c r="J41" s="161">
        <f t="shared" si="2"/>
        <v>0.30392719085023112</v>
      </c>
      <c r="K41" s="161">
        <f t="shared" si="2"/>
        <v>0.30041885630968557</v>
      </c>
      <c r="L41" s="161">
        <f t="shared" si="2"/>
        <v>0.30101925038716998</v>
      </c>
      <c r="M41" s="161">
        <f t="shared" si="2"/>
        <v>0.30265984316049638</v>
      </c>
      <c r="N41" s="161">
        <f t="shared" si="2"/>
        <v>0.30515540114115774</v>
      </c>
      <c r="O41" s="161">
        <f t="shared" si="2"/>
        <v>0.3084362945868</v>
      </c>
      <c r="P41" s="161">
        <f t="shared" si="2"/>
        <v>0.31242819747699663</v>
      </c>
      <c r="Q41" s="161">
        <f t="shared" si="2"/>
        <v>0.31406824499148855</v>
      </c>
      <c r="R41" s="161">
        <f t="shared" si="2"/>
        <v>0.31275671772636049</v>
      </c>
      <c r="S41" s="159" t="s">
        <v>298</v>
      </c>
    </row>
    <row r="42" spans="1:21" hidden="1">
      <c r="L42" s="157" t="s">
        <v>299</v>
      </c>
    </row>
    <row r="43" spans="1:21" hidden="1">
      <c r="K43" s="157" t="s">
        <v>143</v>
      </c>
      <c r="L43" s="162">
        <f>1-((R36/L36)^(1/6))</f>
        <v>-6.6538147647123846E-3</v>
      </c>
    </row>
    <row r="44" spans="1:21" hidden="1">
      <c r="K44" s="157" t="s">
        <v>265</v>
      </c>
      <c r="L44" s="162">
        <f>1-((R37/L37)^(1/6))</f>
        <v>2.5626451127250816E-3</v>
      </c>
    </row>
    <row r="45" spans="1:21" hidden="1">
      <c r="J45" s="159"/>
      <c r="K45" s="157" t="s">
        <v>266</v>
      </c>
      <c r="L45" s="162">
        <v>2.4E-2</v>
      </c>
    </row>
  </sheetData>
  <sheetProtection algorithmName="SHA-512" hashValue="BckzFTivLpnjq8GiYTLmkDjnEJQRsDNqni5UY6fqHdw+yabpH02aeyDScoCe7Rt2gnJv83V+s2xvG3vPQlIrIw==" saltValue="k54hJavIXVwT8HDBv6DTeg==" spinCount="100000" sheet="1"/>
  <mergeCells count="1">
    <mergeCell ref="O2:R15"/>
  </mergeCells>
  <conditionalFormatting sqref="B40:R41">
    <cfRule type="aboveAverage" dxfId="2" priority="1"/>
  </conditionalFormatting>
  <pageMargins left="0.7" right="0.7" top="0.75" bottom="0.75" header="0.3" footer="0.3"/>
  <pageSetup orientation="portrait" horizontalDpi="4294967292" verticalDpi="4294967292"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51"/>
  <sheetViews>
    <sheetView showGridLines="0" zoomScale="80" zoomScaleNormal="80" workbookViewId="0">
      <selection activeCell="S19" sqref="S19"/>
    </sheetView>
  </sheetViews>
  <sheetFormatPr defaultColWidth="8.75" defaultRowHeight="15.75"/>
  <cols>
    <col min="1" max="1" width="8.75" style="142"/>
    <col min="2" max="2" width="11.25" style="142" customWidth="1"/>
    <col min="3" max="3" width="10.25" style="142" customWidth="1"/>
    <col min="4" max="5" width="11.25" style="142" customWidth="1"/>
    <col min="6" max="9" width="8.75" style="142"/>
    <col min="10" max="10" width="11.25" style="142" customWidth="1"/>
    <col min="11" max="12" width="8.75" style="142"/>
    <col min="13" max="13" width="5.25" style="142" customWidth="1"/>
    <col min="14" max="14" width="37.125" style="142" customWidth="1"/>
    <col min="15" max="16384" width="8.75" style="142"/>
  </cols>
  <sheetData>
    <row r="1" spans="14:14" ht="21" customHeight="1">
      <c r="N1" s="164"/>
    </row>
    <row r="2" spans="14:14" ht="21" customHeight="1">
      <c r="N2" s="434" t="s">
        <v>483</v>
      </c>
    </row>
    <row r="3" spans="14:14" ht="21" customHeight="1">
      <c r="N3" s="434"/>
    </row>
    <row r="4" spans="14:14" ht="21" customHeight="1">
      <c r="N4" s="434"/>
    </row>
    <row r="5" spans="14:14" ht="21" customHeight="1">
      <c r="N5" s="434"/>
    </row>
    <row r="6" spans="14:14" ht="21" customHeight="1">
      <c r="N6" s="434"/>
    </row>
    <row r="7" spans="14:14" ht="21" customHeight="1">
      <c r="N7" s="434"/>
    </row>
    <row r="8" spans="14:14" ht="21" customHeight="1">
      <c r="N8" s="434"/>
    </row>
    <row r="9" spans="14:14" ht="21" customHeight="1">
      <c r="N9" s="434"/>
    </row>
    <row r="10" spans="14:14" ht="21" customHeight="1">
      <c r="N10" s="434"/>
    </row>
    <row r="11" spans="14:14" ht="21" customHeight="1">
      <c r="N11" s="434"/>
    </row>
    <row r="12" spans="14:14" ht="21" customHeight="1">
      <c r="N12" s="434"/>
    </row>
    <row r="13" spans="14:14" ht="21" customHeight="1">
      <c r="N13" s="434"/>
    </row>
    <row r="14" spans="14:14" ht="21" customHeight="1">
      <c r="N14" s="434"/>
    </row>
    <row r="15" spans="14:14" ht="21" customHeight="1">
      <c r="N15" s="434"/>
    </row>
    <row r="16" spans="14:14" ht="21" customHeight="1"/>
    <row r="17" spans="1:14" ht="21" customHeight="1">
      <c r="N17" s="330"/>
    </row>
    <row r="18" spans="1:14" ht="21" customHeight="1"/>
    <row r="19" spans="1:14" ht="21" customHeight="1"/>
    <row r="20" spans="1:14" ht="7.9" customHeight="1"/>
    <row r="21" spans="1:14">
      <c r="A21" s="431" t="s">
        <v>294</v>
      </c>
    </row>
    <row r="22" spans="1:14">
      <c r="A22" s="432" t="s">
        <v>461</v>
      </c>
    </row>
    <row r="24" spans="1:14" s="324" customFormat="1" ht="31.5" hidden="1">
      <c r="A24" s="324" t="s">
        <v>133</v>
      </c>
      <c r="B24" s="328" t="s">
        <v>313</v>
      </c>
      <c r="C24" s="328" t="s">
        <v>317</v>
      </c>
      <c r="D24" s="328" t="s">
        <v>314</v>
      </c>
      <c r="E24" s="324" t="s">
        <v>317</v>
      </c>
      <c r="F24" s="324" t="s">
        <v>315</v>
      </c>
      <c r="G24" s="324" t="s">
        <v>316</v>
      </c>
    </row>
    <row r="25" spans="1:14" s="325" customFormat="1" hidden="1">
      <c r="A25" s="325" t="s">
        <v>38</v>
      </c>
      <c r="B25" s="257">
        <v>35.88843</v>
      </c>
      <c r="C25" s="257">
        <v>40</v>
      </c>
      <c r="D25" s="257">
        <v>56.145919999999997</v>
      </c>
      <c r="E25" s="257">
        <v>60</v>
      </c>
      <c r="F25" s="326">
        <v>0.38994603645269404</v>
      </c>
      <c r="G25" s="327">
        <v>0.6100539635473059</v>
      </c>
    </row>
    <row r="26" spans="1:14" s="325" customFormat="1" hidden="1">
      <c r="A26" s="325" t="s">
        <v>41</v>
      </c>
      <c r="B26" s="257">
        <v>25596.987570000001</v>
      </c>
      <c r="C26" s="257">
        <v>26000</v>
      </c>
      <c r="D26" s="257">
        <v>14701.485849999999</v>
      </c>
      <c r="E26" s="257">
        <v>15000</v>
      </c>
      <c r="F26" s="326">
        <v>0.63518504294746558</v>
      </c>
      <c r="G26" s="327">
        <v>0.36481495705253442</v>
      </c>
    </row>
    <row r="27" spans="1:14" s="325" customFormat="1" hidden="1">
      <c r="A27" s="325" t="s">
        <v>408</v>
      </c>
      <c r="B27" s="257">
        <v>20.190390000000001</v>
      </c>
      <c r="C27" s="257">
        <v>20</v>
      </c>
      <c r="D27" s="257">
        <v>11.17938</v>
      </c>
      <c r="E27" s="257">
        <v>10</v>
      </c>
      <c r="F27" s="326">
        <v>0.64362569441854367</v>
      </c>
      <c r="G27" s="327">
        <v>0.35637430558145633</v>
      </c>
    </row>
    <row r="28" spans="1:14" s="325" customFormat="1" hidden="1">
      <c r="A28" s="325" t="s">
        <v>410</v>
      </c>
      <c r="B28" s="257">
        <v>426.40956</v>
      </c>
      <c r="C28" s="257">
        <v>430</v>
      </c>
      <c r="D28" s="257">
        <v>228.17851999999999</v>
      </c>
      <c r="E28" s="257">
        <v>230</v>
      </c>
      <c r="F28" s="326">
        <v>0.65141662830157254</v>
      </c>
      <c r="G28" s="327">
        <v>0.34858337169842746</v>
      </c>
    </row>
    <row r="29" spans="1:14" s="325" customFormat="1" hidden="1">
      <c r="A29" s="325" t="s">
        <v>406</v>
      </c>
      <c r="B29" s="257">
        <v>885.70866000000001</v>
      </c>
      <c r="C29" s="257">
        <v>890</v>
      </c>
      <c r="D29" s="257">
        <v>462.11991</v>
      </c>
      <c r="E29" s="257">
        <v>460</v>
      </c>
      <c r="F29" s="326">
        <v>0.65713747260899802</v>
      </c>
      <c r="G29" s="327">
        <v>0.34286252739100198</v>
      </c>
    </row>
    <row r="30" spans="1:14" s="325" customFormat="1" hidden="1">
      <c r="A30" s="325" t="s">
        <v>40</v>
      </c>
      <c r="B30" s="257">
        <v>249.39304999999999</v>
      </c>
      <c r="C30" s="257">
        <v>250</v>
      </c>
      <c r="D30" s="257">
        <v>127.41643999999999</v>
      </c>
      <c r="E30" s="257">
        <v>130</v>
      </c>
      <c r="F30" s="326">
        <v>0.66185448248662737</v>
      </c>
      <c r="G30" s="327">
        <v>0.33814551751337263</v>
      </c>
    </row>
    <row r="31" spans="1:14" s="325" customFormat="1" hidden="1">
      <c r="A31" s="325" t="s">
        <v>42</v>
      </c>
      <c r="B31" s="257">
        <v>132.02265</v>
      </c>
      <c r="C31" s="257">
        <v>130</v>
      </c>
      <c r="D31" s="257">
        <v>58.262479999999996</v>
      </c>
      <c r="E31" s="257">
        <v>60</v>
      </c>
      <c r="F31" s="326">
        <v>0.6938148556327024</v>
      </c>
      <c r="G31" s="327">
        <v>0.3061851443672976</v>
      </c>
    </row>
    <row r="32" spans="1:14" s="325" customFormat="1" hidden="1">
      <c r="A32" s="325" t="s">
        <v>405</v>
      </c>
      <c r="B32" s="257">
        <v>73.806229999999999</v>
      </c>
      <c r="C32" s="257">
        <v>70</v>
      </c>
      <c r="D32" s="257">
        <v>32.020339999999997</v>
      </c>
      <c r="E32" s="257">
        <v>30</v>
      </c>
      <c r="F32" s="326">
        <v>0.69742627017014724</v>
      </c>
      <c r="G32" s="327">
        <v>0.30257372982985276</v>
      </c>
    </row>
    <row r="33" spans="1:7" s="325" customFormat="1" hidden="1">
      <c r="A33" s="325" t="s">
        <v>407</v>
      </c>
      <c r="B33" s="257">
        <v>139.26205999999999</v>
      </c>
      <c r="C33" s="257">
        <v>140</v>
      </c>
      <c r="D33" s="257">
        <v>60.265860000000004</v>
      </c>
      <c r="E33" s="257">
        <v>60</v>
      </c>
      <c r="F33" s="326">
        <v>0.6979577594955132</v>
      </c>
      <c r="G33" s="327">
        <v>0.3020422405044868</v>
      </c>
    </row>
    <row r="34" spans="1:7" s="325" customFormat="1" hidden="1">
      <c r="A34" s="325" t="s">
        <v>400</v>
      </c>
      <c r="B34" s="257">
        <v>463.21179000000001</v>
      </c>
      <c r="C34" s="257">
        <v>460</v>
      </c>
      <c r="D34" s="257">
        <v>196.27439000000001</v>
      </c>
      <c r="E34" s="257">
        <v>200</v>
      </c>
      <c r="F34" s="326">
        <v>0.70238286115411852</v>
      </c>
      <c r="G34" s="327">
        <v>0.29761713884588148</v>
      </c>
    </row>
    <row r="35" spans="1:7" s="325" customFormat="1" hidden="1">
      <c r="A35" s="325" t="s">
        <v>31</v>
      </c>
      <c r="B35" s="257">
        <v>572.05547000000001</v>
      </c>
      <c r="C35" s="257">
        <v>570</v>
      </c>
      <c r="D35" s="257">
        <v>238.89076</v>
      </c>
      <c r="E35" s="257">
        <v>240</v>
      </c>
      <c r="F35" s="326">
        <v>0.70541726299165364</v>
      </c>
      <c r="G35" s="327">
        <v>0.29458273700834636</v>
      </c>
    </row>
    <row r="36" spans="1:7" s="325" customFormat="1" hidden="1">
      <c r="A36" s="325" t="s">
        <v>37</v>
      </c>
      <c r="B36" s="257">
        <v>842.70973000000004</v>
      </c>
      <c r="C36" s="257">
        <v>840</v>
      </c>
      <c r="D36" s="257">
        <v>351.39400000000001</v>
      </c>
      <c r="E36" s="257">
        <v>350</v>
      </c>
      <c r="F36" s="326">
        <v>0.70572573288921892</v>
      </c>
      <c r="G36" s="327">
        <v>0.29427426711078108</v>
      </c>
    </row>
    <row r="37" spans="1:7" s="325" customFormat="1" hidden="1">
      <c r="A37" s="325" t="s">
        <v>403</v>
      </c>
      <c r="B37" s="257">
        <v>524.35091</v>
      </c>
      <c r="C37" s="257">
        <v>520</v>
      </c>
      <c r="D37" s="257">
        <v>192.72019</v>
      </c>
      <c r="E37" s="257">
        <v>190</v>
      </c>
      <c r="F37" s="326">
        <v>0.73123977524683392</v>
      </c>
      <c r="G37" s="327">
        <v>0.26876022475316608</v>
      </c>
    </row>
    <row r="38" spans="1:7" s="325" customFormat="1" hidden="1">
      <c r="A38" s="325" t="s">
        <v>404</v>
      </c>
      <c r="B38" s="257">
        <v>690.00359000000003</v>
      </c>
      <c r="C38" s="257">
        <v>690</v>
      </c>
      <c r="D38" s="257">
        <v>237.06900999999999</v>
      </c>
      <c r="E38" s="257">
        <v>240</v>
      </c>
      <c r="F38" s="326">
        <v>0.7442821522284232</v>
      </c>
      <c r="G38" s="327">
        <v>0.2557178477715768</v>
      </c>
    </row>
    <row r="39" spans="1:7" s="325" customFormat="1" hidden="1">
      <c r="A39" s="325" t="s">
        <v>401</v>
      </c>
      <c r="B39" s="257">
        <v>1081.14822</v>
      </c>
      <c r="C39" s="257">
        <v>1100</v>
      </c>
      <c r="D39" s="257">
        <v>345.67309999999998</v>
      </c>
      <c r="E39" s="257">
        <v>350</v>
      </c>
      <c r="F39" s="326">
        <v>0.75773203332846195</v>
      </c>
      <c r="G39" s="327">
        <v>0.24226796667153805</v>
      </c>
    </row>
    <row r="40" spans="1:7" s="325" customFormat="1" hidden="1">
      <c r="A40" s="325" t="s">
        <v>30</v>
      </c>
      <c r="B40" s="257">
        <v>4855.7624500000002</v>
      </c>
      <c r="C40" s="257">
        <v>4900</v>
      </c>
      <c r="D40" s="257">
        <v>1092.3369399999999</v>
      </c>
      <c r="E40" s="257">
        <v>1100</v>
      </c>
      <c r="F40" s="326">
        <v>0.81635529799040563</v>
      </c>
      <c r="G40" s="327">
        <v>0.18364470200959437</v>
      </c>
    </row>
    <row r="41" spans="1:7" s="325" customFormat="1" hidden="1">
      <c r="A41" s="325" t="s">
        <v>32</v>
      </c>
      <c r="B41" s="257">
        <v>481.99236000000002</v>
      </c>
      <c r="C41" s="257">
        <v>480</v>
      </c>
      <c r="D41" s="257">
        <v>106.66522999999999</v>
      </c>
      <c r="E41" s="257">
        <v>110</v>
      </c>
      <c r="F41" s="326">
        <v>0.81879919360251519</v>
      </c>
      <c r="G41" s="327">
        <v>0.18120080639748481</v>
      </c>
    </row>
    <row r="42" spans="1:7" s="325" customFormat="1" hidden="1">
      <c r="A42" s="325" t="s">
        <v>33</v>
      </c>
      <c r="B42" s="257">
        <v>1695.1966600000001</v>
      </c>
      <c r="C42" s="257">
        <v>1700</v>
      </c>
      <c r="D42" s="257">
        <v>364.00445999999999</v>
      </c>
      <c r="E42" s="257">
        <v>360</v>
      </c>
      <c r="F42" s="326">
        <v>0.82323025348781853</v>
      </c>
      <c r="G42" s="327">
        <v>0.17676974651218147</v>
      </c>
    </row>
    <row r="43" spans="1:7" s="325" customFormat="1" hidden="1">
      <c r="A43" s="325" t="s">
        <v>43</v>
      </c>
      <c r="B43" s="257">
        <v>320.92414000000002</v>
      </c>
      <c r="C43" s="257">
        <v>320</v>
      </c>
      <c r="D43" s="257">
        <v>53.072119999999998</v>
      </c>
      <c r="E43" s="257">
        <v>50</v>
      </c>
      <c r="F43" s="326">
        <v>0.8580945167740448</v>
      </c>
      <c r="G43" s="327">
        <v>0.1419054832259552</v>
      </c>
    </row>
    <row r="44" spans="1:7" s="325" customFormat="1" hidden="1">
      <c r="A44" s="325" t="s">
        <v>36</v>
      </c>
      <c r="B44" s="257">
        <v>1917.98074</v>
      </c>
      <c r="C44" s="257">
        <v>1900</v>
      </c>
      <c r="D44" s="257">
        <v>283.92496999999997</v>
      </c>
      <c r="E44" s="257">
        <v>280</v>
      </c>
      <c r="F44" s="326">
        <v>0.87105489181005846</v>
      </c>
      <c r="G44" s="327">
        <v>0.12894510818994154</v>
      </c>
    </row>
    <row r="45" spans="1:7" s="325" customFormat="1" hidden="1">
      <c r="A45" s="325" t="s">
        <v>35</v>
      </c>
      <c r="B45" s="257">
        <v>260.59069</v>
      </c>
      <c r="C45" s="257">
        <v>260</v>
      </c>
      <c r="D45" s="257">
        <v>37.612110000000001</v>
      </c>
      <c r="E45" s="257">
        <v>40</v>
      </c>
      <c r="F45" s="326">
        <v>0.87387070141527834</v>
      </c>
      <c r="G45" s="327">
        <v>0.12612929858472166</v>
      </c>
    </row>
    <row r="46" spans="1:7" s="325" customFormat="1" hidden="1">
      <c r="A46" s="325" t="s">
        <v>451</v>
      </c>
      <c r="B46" s="257">
        <v>1345.77988</v>
      </c>
      <c r="C46" s="257">
        <v>1300</v>
      </c>
      <c r="D46" s="257">
        <v>173.68885</v>
      </c>
      <c r="E46" s="257">
        <v>170</v>
      </c>
      <c r="F46" s="326">
        <v>0.8856910665084895</v>
      </c>
      <c r="G46" s="327">
        <v>0.1143089334915105</v>
      </c>
    </row>
    <row r="47" spans="1:7" s="325" customFormat="1" hidden="1">
      <c r="A47" s="325" t="s">
        <v>402</v>
      </c>
      <c r="B47" s="257">
        <v>45.311950000000003</v>
      </c>
      <c r="C47" s="257">
        <v>50</v>
      </c>
      <c r="D47" s="257">
        <v>2.17957</v>
      </c>
      <c r="E47" s="325">
        <v>0</v>
      </c>
      <c r="F47" s="326">
        <v>0.8856910665084895</v>
      </c>
      <c r="G47" s="327">
        <v>0.1143089334915105</v>
      </c>
    </row>
    <row r="48" spans="1:7" s="325" customFormat="1" hidden="1">
      <c r="B48" s="257">
        <f>SUM(B25:B47)</f>
        <v>42656.687180000001</v>
      </c>
      <c r="C48" s="257"/>
      <c r="D48" s="257">
        <f>SUM(D25:D47)</f>
        <v>19412.580399999995</v>
      </c>
      <c r="F48" s="326">
        <f>B48/SUM(B48,D48)</f>
        <v>0.68724328227363951</v>
      </c>
      <c r="G48" s="327">
        <f>1-F48</f>
        <v>0.31275671772636049</v>
      </c>
    </row>
    <row r="49" spans="6:7" s="325" customFormat="1" hidden="1">
      <c r="F49" s="326"/>
      <c r="G49" s="327"/>
    </row>
    <row r="50" spans="6:7" s="325" customFormat="1"/>
    <row r="51" spans="6:7" s="325" customFormat="1"/>
  </sheetData>
  <sheetProtection algorithmName="SHA-512" hashValue="Ruwe5+juSb+ZMnU5NqEYWbUrSYlqwNiSQw8ZgBCjCESE9GCtWmWXKEQz+XM40Z+4yDXieMMtEvxYMWd+sl595g==" saltValue="QyaNjTD2KkRyR8LIl3jfHw==" spinCount="100000" sheet="1"/>
  <autoFilter ref="A24:G46">
    <sortState ref="A25:G46">
      <sortCondition ref="F24:F46"/>
    </sortState>
  </autoFilter>
  <mergeCells count="1">
    <mergeCell ref="N2:N15"/>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51"/>
  <sheetViews>
    <sheetView showGridLines="0" zoomScale="80" zoomScaleNormal="80" workbookViewId="0">
      <selection activeCell="S8" sqref="S8"/>
    </sheetView>
  </sheetViews>
  <sheetFormatPr defaultColWidth="8.75" defaultRowHeight="15.75"/>
  <cols>
    <col min="1" max="1" width="8.75" style="142"/>
    <col min="2" max="2" width="11.25" style="142" customWidth="1"/>
    <col min="3" max="3" width="10.25" style="142" customWidth="1"/>
    <col min="4" max="5" width="11.25" style="142" customWidth="1"/>
    <col min="6" max="9" width="8.75" style="142"/>
    <col min="10" max="10" width="11.25" style="142" customWidth="1"/>
    <col min="11" max="12" width="8.75" style="142"/>
    <col min="13" max="13" width="5.25" style="142" customWidth="1"/>
    <col min="14" max="14" width="42.25" style="142" customWidth="1"/>
    <col min="15" max="15" width="8.75" style="142"/>
    <col min="16" max="16" width="11.25" style="142" bestFit="1" customWidth="1"/>
    <col min="17" max="17" width="8.75" style="142"/>
    <col min="18" max="18" width="10.25" style="142" bestFit="1" customWidth="1"/>
    <col min="19" max="16384" width="8.75" style="142"/>
  </cols>
  <sheetData>
    <row r="1" spans="14:20" ht="21" customHeight="1">
      <c r="N1" s="164"/>
    </row>
    <row r="2" spans="14:20" ht="21" customHeight="1">
      <c r="N2" s="434" t="s">
        <v>484</v>
      </c>
    </row>
    <row r="3" spans="14:20" ht="21" customHeight="1">
      <c r="N3" s="434"/>
    </row>
    <row r="4" spans="14:20" ht="21" customHeight="1">
      <c r="N4" s="434"/>
    </row>
    <row r="5" spans="14:20" ht="21" customHeight="1">
      <c r="N5" s="434"/>
    </row>
    <row r="6" spans="14:20" ht="21" customHeight="1">
      <c r="N6" s="434"/>
      <c r="P6" s="381"/>
      <c r="Q6" s="381"/>
      <c r="R6" s="381"/>
      <c r="S6" s="381"/>
      <c r="T6" s="381"/>
    </row>
    <row r="7" spans="14:20" ht="21" customHeight="1">
      <c r="N7" s="434"/>
    </row>
    <row r="8" spans="14:20" ht="21" customHeight="1">
      <c r="N8" s="434"/>
      <c r="P8" s="382"/>
    </row>
    <row r="9" spans="14:20" ht="21" customHeight="1">
      <c r="N9" s="434"/>
    </row>
    <row r="10" spans="14:20" ht="21" customHeight="1">
      <c r="N10" s="434"/>
    </row>
    <row r="11" spans="14:20" ht="21" customHeight="1">
      <c r="N11" s="434"/>
    </row>
    <row r="12" spans="14:20" ht="21" customHeight="1">
      <c r="N12" s="434"/>
    </row>
    <row r="13" spans="14:20" ht="21" customHeight="1">
      <c r="N13" s="434"/>
    </row>
    <row r="14" spans="14:20" ht="21" customHeight="1">
      <c r="N14" s="434"/>
    </row>
    <row r="15" spans="14:20" ht="21" customHeight="1">
      <c r="N15" s="434"/>
    </row>
    <row r="16" spans="14:20" ht="21" customHeight="1"/>
    <row r="17" spans="1:14" ht="21" customHeight="1">
      <c r="N17" s="330"/>
    </row>
    <row r="18" spans="1:14" ht="21" customHeight="1"/>
    <row r="19" spans="1:14" ht="21" customHeight="1"/>
    <row r="20" spans="1:14" ht="7.9" customHeight="1"/>
    <row r="21" spans="1:14">
      <c r="A21" s="431" t="s">
        <v>294</v>
      </c>
    </row>
    <row r="22" spans="1:14">
      <c r="A22" s="432" t="s">
        <v>461</v>
      </c>
    </row>
    <row r="24" spans="1:14" s="324" customFormat="1" ht="63" hidden="1">
      <c r="A24" s="324" t="s">
        <v>133</v>
      </c>
      <c r="B24" s="328" t="s">
        <v>384</v>
      </c>
      <c r="C24" s="328" t="s">
        <v>317</v>
      </c>
      <c r="D24" s="328" t="s">
        <v>385</v>
      </c>
      <c r="E24" s="324" t="s">
        <v>317</v>
      </c>
      <c r="F24" s="324" t="s">
        <v>315</v>
      </c>
      <c r="G24" s="324" t="s">
        <v>316</v>
      </c>
    </row>
    <row r="25" spans="1:14" s="325" customFormat="1" hidden="1">
      <c r="A25" s="325" t="s">
        <v>38</v>
      </c>
      <c r="B25" s="257">
        <v>62.067149999999998</v>
      </c>
      <c r="C25" s="257">
        <v>60</v>
      </c>
      <c r="D25" s="257">
        <v>112.16614</v>
      </c>
      <c r="E25" s="257">
        <v>110</v>
      </c>
      <c r="F25" s="326">
        <f t="shared" ref="F25:F47" si="0">B25/SUM(B25,D25)</f>
        <v>0.35623014407866599</v>
      </c>
      <c r="G25" s="327">
        <f t="shared" ref="G25:G47" si="1">1-F25</f>
        <v>0.64376985592133407</v>
      </c>
    </row>
    <row r="26" spans="1:14" s="325" customFormat="1" hidden="1">
      <c r="A26" s="325" t="s">
        <v>41</v>
      </c>
      <c r="B26" s="257">
        <v>45518.213100000001</v>
      </c>
      <c r="C26" s="257">
        <v>46000</v>
      </c>
      <c r="D26" s="257">
        <v>33039.729039999998</v>
      </c>
      <c r="E26" s="257">
        <v>33000</v>
      </c>
      <c r="F26" s="326">
        <f t="shared" si="0"/>
        <v>0.57942216738418251</v>
      </c>
      <c r="G26" s="327">
        <f t="shared" si="1"/>
        <v>0.42057783261581749</v>
      </c>
    </row>
    <row r="27" spans="1:14" s="325" customFormat="1" hidden="1">
      <c r="A27" s="325" t="s">
        <v>408</v>
      </c>
      <c r="B27" s="257">
        <v>38.895209999999999</v>
      </c>
      <c r="C27" s="257">
        <v>40</v>
      </c>
      <c r="D27" s="257">
        <v>24.71011</v>
      </c>
      <c r="E27" s="257">
        <v>20</v>
      </c>
      <c r="F27" s="326">
        <f t="shared" si="0"/>
        <v>0.61150875429916862</v>
      </c>
      <c r="G27" s="327">
        <f t="shared" si="1"/>
        <v>0.38849124570083138</v>
      </c>
    </row>
    <row r="28" spans="1:14" s="325" customFormat="1" hidden="1">
      <c r="A28" s="325" t="s">
        <v>406</v>
      </c>
      <c r="B28" s="257">
        <v>1424.1513500000001</v>
      </c>
      <c r="C28" s="257">
        <v>1400</v>
      </c>
      <c r="D28" s="257">
        <v>898.9</v>
      </c>
      <c r="E28" s="257">
        <v>900</v>
      </c>
      <c r="F28" s="326">
        <f t="shared" si="0"/>
        <v>0.61305203175986622</v>
      </c>
      <c r="G28" s="327">
        <f t="shared" si="1"/>
        <v>0.38694796824013378</v>
      </c>
    </row>
    <row r="29" spans="1:14" s="325" customFormat="1" hidden="1">
      <c r="A29" s="325" t="s">
        <v>410</v>
      </c>
      <c r="B29" s="257">
        <v>867.67115999999999</v>
      </c>
      <c r="C29" s="257">
        <v>870</v>
      </c>
      <c r="D29" s="257">
        <v>513.52729999999997</v>
      </c>
      <c r="E29" s="257">
        <v>510</v>
      </c>
      <c r="F29" s="326">
        <f t="shared" si="0"/>
        <v>0.62820165611826695</v>
      </c>
      <c r="G29" s="327">
        <f t="shared" si="1"/>
        <v>0.37179834388173305</v>
      </c>
    </row>
    <row r="30" spans="1:14" s="325" customFormat="1" hidden="1">
      <c r="A30" s="325" t="s">
        <v>407</v>
      </c>
      <c r="B30" s="257">
        <v>425.36671999999999</v>
      </c>
      <c r="C30" s="257">
        <v>430</v>
      </c>
      <c r="D30" s="257">
        <v>239.84591</v>
      </c>
      <c r="E30" s="257">
        <v>240</v>
      </c>
      <c r="F30" s="326">
        <f t="shared" si="0"/>
        <v>0.63944474415646613</v>
      </c>
      <c r="G30" s="327">
        <f t="shared" si="1"/>
        <v>0.36055525584353387</v>
      </c>
    </row>
    <row r="31" spans="1:14" s="325" customFormat="1" hidden="1">
      <c r="A31" s="325" t="s">
        <v>40</v>
      </c>
      <c r="B31" s="257">
        <v>414.72421000000003</v>
      </c>
      <c r="C31" s="257">
        <v>410</v>
      </c>
      <c r="D31" s="257">
        <v>233.43682000000001</v>
      </c>
      <c r="E31" s="325">
        <v>230</v>
      </c>
      <c r="F31" s="326">
        <f t="shared" si="0"/>
        <v>0.63984749283677245</v>
      </c>
      <c r="G31" s="327">
        <f t="shared" si="1"/>
        <v>0.36015250716322755</v>
      </c>
    </row>
    <row r="32" spans="1:14" s="325" customFormat="1" hidden="1">
      <c r="A32" s="325" t="s">
        <v>405</v>
      </c>
      <c r="B32" s="257">
        <v>225.8159</v>
      </c>
      <c r="C32" s="257">
        <v>230</v>
      </c>
      <c r="D32" s="257">
        <v>124.56807999999999</v>
      </c>
      <c r="E32" s="257">
        <v>120</v>
      </c>
      <c r="F32" s="326">
        <f t="shared" si="0"/>
        <v>0.64448123455872608</v>
      </c>
      <c r="G32" s="327">
        <f t="shared" si="1"/>
        <v>0.35551876544127392</v>
      </c>
    </row>
    <row r="33" spans="1:7" s="325" customFormat="1" hidden="1">
      <c r="A33" s="325" t="s">
        <v>400</v>
      </c>
      <c r="B33" s="257">
        <v>1337.21119</v>
      </c>
      <c r="C33" s="257">
        <v>1300</v>
      </c>
      <c r="D33" s="257">
        <v>727.14121999999998</v>
      </c>
      <c r="E33" s="257">
        <v>730</v>
      </c>
      <c r="F33" s="326">
        <f t="shared" si="0"/>
        <v>0.64776303867613383</v>
      </c>
      <c r="G33" s="327">
        <f t="shared" si="1"/>
        <v>0.35223696132386617</v>
      </c>
    </row>
    <row r="34" spans="1:7" s="325" customFormat="1" hidden="1">
      <c r="A34" s="325" t="s">
        <v>31</v>
      </c>
      <c r="B34" s="257">
        <v>1716.7835500000001</v>
      </c>
      <c r="C34" s="257">
        <v>1700</v>
      </c>
      <c r="D34" s="257">
        <v>920.84248000000002</v>
      </c>
      <c r="E34" s="257">
        <v>920</v>
      </c>
      <c r="F34" s="326">
        <f t="shared" si="0"/>
        <v>0.65088209263691554</v>
      </c>
      <c r="G34" s="327">
        <f t="shared" si="1"/>
        <v>0.34911790736308446</v>
      </c>
    </row>
    <row r="35" spans="1:7" s="325" customFormat="1" hidden="1">
      <c r="A35" s="325" t="s">
        <v>37</v>
      </c>
      <c r="B35" s="257">
        <v>1348.7363600000001</v>
      </c>
      <c r="C35" s="257">
        <v>1300</v>
      </c>
      <c r="D35" s="257">
        <v>707.26270999999997</v>
      </c>
      <c r="E35" s="257">
        <v>710</v>
      </c>
      <c r="F35" s="326">
        <f t="shared" si="0"/>
        <v>0.65600047182900734</v>
      </c>
      <c r="G35" s="327">
        <f t="shared" si="1"/>
        <v>0.34399952817099266</v>
      </c>
    </row>
    <row r="36" spans="1:7" s="325" customFormat="1" hidden="1">
      <c r="A36" s="325" t="s">
        <v>42</v>
      </c>
      <c r="B36" s="257">
        <v>228.81537</v>
      </c>
      <c r="C36" s="257">
        <v>230</v>
      </c>
      <c r="D36" s="257">
        <v>115.97304</v>
      </c>
      <c r="E36" s="257">
        <v>120</v>
      </c>
      <c r="F36" s="326">
        <f t="shared" si="0"/>
        <v>0.66363996980060902</v>
      </c>
      <c r="G36" s="327">
        <f t="shared" si="1"/>
        <v>0.33636003019939098</v>
      </c>
    </row>
    <row r="37" spans="1:7" s="325" customFormat="1" hidden="1">
      <c r="A37" s="325" t="s">
        <v>403</v>
      </c>
      <c r="B37" s="257">
        <v>844.60799999999995</v>
      </c>
      <c r="C37" s="257">
        <v>840</v>
      </c>
      <c r="D37" s="257">
        <v>406.69054</v>
      </c>
      <c r="E37" s="257">
        <v>410</v>
      </c>
      <c r="F37" s="326">
        <f t="shared" si="0"/>
        <v>0.67498520377079629</v>
      </c>
      <c r="G37" s="327">
        <f t="shared" si="1"/>
        <v>0.32501479622920371</v>
      </c>
    </row>
    <row r="38" spans="1:7" s="325" customFormat="1" hidden="1">
      <c r="A38" s="325" t="s">
        <v>32</v>
      </c>
      <c r="B38" s="257">
        <v>1042.43209</v>
      </c>
      <c r="C38" s="257">
        <v>1000</v>
      </c>
      <c r="D38" s="257">
        <v>478.71318000000002</v>
      </c>
      <c r="E38" s="257">
        <v>480</v>
      </c>
      <c r="F38" s="326">
        <f t="shared" si="0"/>
        <v>0.68529423885990848</v>
      </c>
      <c r="G38" s="327">
        <f t="shared" si="1"/>
        <v>0.31470576114009152</v>
      </c>
    </row>
    <row r="39" spans="1:7" s="325" customFormat="1" hidden="1">
      <c r="A39" s="325" t="s">
        <v>404</v>
      </c>
      <c r="B39" s="257">
        <v>1141.74416</v>
      </c>
      <c r="C39" s="257">
        <v>1100</v>
      </c>
      <c r="D39" s="257">
        <v>496.38472000000002</v>
      </c>
      <c r="E39" s="257">
        <v>500</v>
      </c>
      <c r="F39" s="326">
        <f t="shared" si="0"/>
        <v>0.69698066735750364</v>
      </c>
      <c r="G39" s="327">
        <f t="shared" si="1"/>
        <v>0.30301933264249636</v>
      </c>
    </row>
    <row r="40" spans="1:7" s="325" customFormat="1" hidden="1">
      <c r="A40" s="325" t="s">
        <v>401</v>
      </c>
      <c r="B40" s="257">
        <v>1933.5336</v>
      </c>
      <c r="C40" s="257">
        <v>1900</v>
      </c>
      <c r="D40" s="257">
        <v>837.30715999999995</v>
      </c>
      <c r="E40" s="257">
        <v>840</v>
      </c>
      <c r="F40" s="326">
        <f t="shared" si="0"/>
        <v>0.69781476724053959</v>
      </c>
      <c r="G40" s="327">
        <f t="shared" si="1"/>
        <v>0.30218523275946041</v>
      </c>
    </row>
    <row r="41" spans="1:7" s="325" customFormat="1" hidden="1">
      <c r="A41" s="325" t="s">
        <v>30</v>
      </c>
      <c r="B41" s="257">
        <v>8816.4074700000001</v>
      </c>
      <c r="C41" s="257">
        <v>8800</v>
      </c>
      <c r="D41" s="257">
        <v>3343.0540999999998</v>
      </c>
      <c r="E41" s="257">
        <v>3300</v>
      </c>
      <c r="F41" s="326">
        <f t="shared" si="0"/>
        <v>0.72506561406896242</v>
      </c>
      <c r="G41" s="327">
        <f t="shared" si="1"/>
        <v>0.27493438593103758</v>
      </c>
    </row>
    <row r="42" spans="1:7" s="325" customFormat="1" hidden="1">
      <c r="A42" s="325" t="s">
        <v>43</v>
      </c>
      <c r="B42" s="257">
        <v>802.68687</v>
      </c>
      <c r="C42" s="257">
        <v>800</v>
      </c>
      <c r="D42" s="257">
        <v>291.66599000000002</v>
      </c>
      <c r="E42" s="257">
        <v>290</v>
      </c>
      <c r="F42" s="326">
        <f t="shared" si="0"/>
        <v>0.73348085369832183</v>
      </c>
      <c r="G42" s="327">
        <f t="shared" si="1"/>
        <v>0.26651914630167817</v>
      </c>
    </row>
    <row r="43" spans="1:7" s="325" customFormat="1" hidden="1">
      <c r="A43" s="325" t="s">
        <v>36</v>
      </c>
      <c r="B43" s="257">
        <v>4489.2133199999998</v>
      </c>
      <c r="C43" s="257">
        <v>4500</v>
      </c>
      <c r="D43" s="257">
        <v>1463.5569</v>
      </c>
      <c r="E43" s="257">
        <v>1500</v>
      </c>
      <c r="F43" s="326">
        <f t="shared" si="0"/>
        <v>0.7541385193934127</v>
      </c>
      <c r="G43" s="327">
        <f t="shared" si="1"/>
        <v>0.2458614806065873</v>
      </c>
    </row>
    <row r="44" spans="1:7" s="325" customFormat="1" hidden="1">
      <c r="A44" s="325" t="s">
        <v>33</v>
      </c>
      <c r="B44" s="257">
        <v>3340.8263499999998</v>
      </c>
      <c r="C44" s="257">
        <v>3300</v>
      </c>
      <c r="D44" s="257">
        <v>1073.59663</v>
      </c>
      <c r="E44" s="257">
        <v>1100</v>
      </c>
      <c r="F44" s="326">
        <f t="shared" si="0"/>
        <v>0.75679797000331861</v>
      </c>
      <c r="G44" s="327">
        <f t="shared" si="1"/>
        <v>0.24320202999668139</v>
      </c>
    </row>
    <row r="45" spans="1:7" s="325" customFormat="1" hidden="1">
      <c r="A45" s="325" t="s">
        <v>451</v>
      </c>
      <c r="B45" s="257">
        <v>3247.87149</v>
      </c>
      <c r="C45" s="257">
        <v>3200</v>
      </c>
      <c r="D45" s="257">
        <v>909.16390000000001</v>
      </c>
      <c r="E45" s="257">
        <v>910</v>
      </c>
      <c r="F45" s="326">
        <f t="shared" si="0"/>
        <v>0.78129512628469588</v>
      </c>
      <c r="G45" s="327">
        <f t="shared" si="1"/>
        <v>0.21870487371530412</v>
      </c>
    </row>
    <row r="46" spans="1:7" s="325" customFormat="1" hidden="1">
      <c r="A46" s="325" t="s">
        <v>402</v>
      </c>
      <c r="B46" s="257">
        <v>170.30240000000001</v>
      </c>
      <c r="C46" s="257">
        <v>170</v>
      </c>
      <c r="D46" s="257">
        <v>41.662269999999999</v>
      </c>
      <c r="E46" s="257">
        <v>40</v>
      </c>
      <c r="F46" s="326">
        <f t="shared" si="0"/>
        <v>0.80344710276481446</v>
      </c>
      <c r="G46" s="327">
        <f t="shared" si="1"/>
        <v>0.19655289723518554</v>
      </c>
    </row>
    <row r="47" spans="1:7" s="325" customFormat="1" hidden="1">
      <c r="A47" s="325" t="s">
        <v>35</v>
      </c>
      <c r="B47" s="257">
        <v>465.20645000000002</v>
      </c>
      <c r="C47" s="257">
        <v>470</v>
      </c>
      <c r="D47" s="257">
        <v>100.89407</v>
      </c>
      <c r="E47" s="257">
        <v>100</v>
      </c>
      <c r="F47" s="326">
        <f t="shared" si="0"/>
        <v>0.8217735783037261</v>
      </c>
      <c r="G47" s="327">
        <f t="shared" si="1"/>
        <v>0.1782264216962739</v>
      </c>
    </row>
    <row r="48" spans="1:7" s="325" customFormat="1" hidden="1">
      <c r="B48" s="329"/>
      <c r="D48" s="329"/>
    </row>
    <row r="49" spans="2:6" s="325" customFormat="1" hidden="1">
      <c r="B49" s="329">
        <f>SUM(B25:B47)</f>
        <v>79903.283470000024</v>
      </c>
      <c r="C49" s="329"/>
      <c r="D49" s="329">
        <f t="shared" ref="D49" si="2">SUM(D25:D47)</f>
        <v>47100.792310000012</v>
      </c>
      <c r="E49" s="257">
        <f>SUM(B49,D49)</f>
        <v>127004.07578000004</v>
      </c>
      <c r="F49" s="430">
        <f>B49/E49</f>
        <v>0.62913952154110941</v>
      </c>
    </row>
    <row r="50" spans="2:6" s="325" customFormat="1" hidden="1"/>
    <row r="51" spans="2:6" s="325" customFormat="1"/>
  </sheetData>
  <sheetProtection algorithmName="SHA-512" hashValue="2Ol98ffOaRulG0e17Wlw4QZ4sAJB82uGzskb5E6DsPvi5PrLVVT1N4/UMqkDtjbmHW5MS1i8HX4dUwBoh6rEDw==" saltValue="nUB4kEiVHyIYPWtPFuFaVA==" spinCount="100000" sheet="1"/>
  <autoFilter ref="A24:G46">
    <sortState ref="A25:G47">
      <sortCondition ref="F24:F46"/>
    </sortState>
  </autoFilter>
  <mergeCells count="1">
    <mergeCell ref="N2:N15"/>
  </mergeCell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N98"/>
  <sheetViews>
    <sheetView showGridLines="0" zoomScale="80" zoomScaleNormal="80" workbookViewId="0">
      <selection activeCell="P14" sqref="P14"/>
    </sheetView>
  </sheetViews>
  <sheetFormatPr defaultColWidth="8.75" defaultRowHeight="15.75"/>
  <cols>
    <col min="1" max="2" width="8.75" style="48"/>
    <col min="3" max="3" width="10.125" style="48" customWidth="1"/>
    <col min="4" max="11" width="8.75" style="48"/>
    <col min="12" max="12" width="4.875" style="48" customWidth="1"/>
    <col min="13" max="14" width="15.375" style="48" customWidth="1"/>
    <col min="15" max="16384" width="8.75" style="48"/>
  </cols>
  <sheetData>
    <row r="2" spans="13:14">
      <c r="M2" s="120"/>
    </row>
    <row r="3" spans="13:14" ht="15.6" customHeight="1">
      <c r="M3" s="434" t="s">
        <v>473</v>
      </c>
      <c r="N3" s="434"/>
    </row>
    <row r="4" spans="13:14">
      <c r="M4" s="434"/>
      <c r="N4" s="434"/>
    </row>
    <row r="5" spans="13:14">
      <c r="M5" s="434"/>
      <c r="N5" s="434"/>
    </row>
    <row r="6" spans="13:14">
      <c r="M6" s="434"/>
      <c r="N6" s="434"/>
    </row>
    <row r="7" spans="13:14">
      <c r="M7" s="434"/>
      <c r="N7" s="434"/>
    </row>
    <row r="8" spans="13:14">
      <c r="M8" s="434"/>
      <c r="N8" s="434"/>
    </row>
    <row r="9" spans="13:14">
      <c r="M9" s="434"/>
      <c r="N9" s="434"/>
    </row>
    <row r="10" spans="13:14">
      <c r="M10" s="434"/>
      <c r="N10" s="434"/>
    </row>
    <row r="11" spans="13:14">
      <c r="M11" s="434"/>
      <c r="N11" s="434"/>
    </row>
    <row r="12" spans="13:14">
      <c r="M12" s="434"/>
      <c r="N12" s="434"/>
    </row>
    <row r="13" spans="13:14">
      <c r="M13" s="434"/>
      <c r="N13" s="434"/>
    </row>
    <row r="14" spans="13:14">
      <c r="M14" s="434"/>
      <c r="N14" s="434"/>
    </row>
    <row r="15" spans="13:14">
      <c r="M15" s="434"/>
      <c r="N15" s="434"/>
    </row>
    <row r="16" spans="13:14">
      <c r="M16" s="434"/>
      <c r="N16" s="434"/>
    </row>
    <row r="17" spans="1:14">
      <c r="M17" s="434"/>
      <c r="N17" s="434"/>
    </row>
    <row r="18" spans="1:14">
      <c r="M18" s="434"/>
      <c r="N18" s="434"/>
    </row>
    <row r="30" spans="1:14">
      <c r="A30" s="460" t="s">
        <v>231</v>
      </c>
      <c r="B30" s="460"/>
      <c r="C30" s="460"/>
      <c r="D30" s="460"/>
      <c r="E30" s="460"/>
      <c r="F30" s="460"/>
      <c r="G30" s="460"/>
      <c r="H30" s="460"/>
      <c r="I30" s="460"/>
      <c r="J30" s="460"/>
      <c r="K30" s="460"/>
    </row>
    <row r="31" spans="1:14" ht="15.6" customHeight="1">
      <c r="A31" s="461" t="s">
        <v>318</v>
      </c>
      <c r="B31" s="461"/>
      <c r="C31" s="461"/>
      <c r="D31" s="461"/>
      <c r="E31" s="461"/>
      <c r="F31" s="461"/>
      <c r="G31" s="461"/>
      <c r="H31" s="461"/>
      <c r="I31" s="461"/>
      <c r="J31" s="461"/>
      <c r="K31" s="461"/>
    </row>
    <row r="32" spans="1:14">
      <c r="A32" s="462"/>
      <c r="B32" s="462"/>
      <c r="C32" s="462"/>
      <c r="D32" s="462"/>
      <c r="E32" s="462"/>
      <c r="F32" s="462"/>
      <c r="G32" s="462"/>
      <c r="H32" s="462"/>
      <c r="I32" s="462"/>
      <c r="J32" s="462"/>
      <c r="K32" s="462"/>
    </row>
    <row r="33" spans="1:12">
      <c r="A33" s="462"/>
      <c r="B33" s="462"/>
      <c r="C33" s="462"/>
      <c r="D33" s="462"/>
      <c r="E33" s="462"/>
      <c r="F33" s="462"/>
      <c r="G33" s="462"/>
      <c r="H33" s="462"/>
      <c r="I33" s="462"/>
      <c r="J33" s="462"/>
      <c r="K33" s="462"/>
    </row>
    <row r="35" spans="1:12" ht="78.75" hidden="1">
      <c r="B35" s="96" t="s">
        <v>226</v>
      </c>
      <c r="C35" s="96" t="s">
        <v>227</v>
      </c>
      <c r="D35" s="96" t="s">
        <v>228</v>
      </c>
      <c r="E35" s="96" t="s">
        <v>229</v>
      </c>
      <c r="F35" s="96" t="s">
        <v>225</v>
      </c>
      <c r="G35" s="96" t="s">
        <v>53</v>
      </c>
      <c r="H35" s="96" t="s">
        <v>230</v>
      </c>
    </row>
    <row r="36" spans="1:12" hidden="1">
      <c r="A36" s="48">
        <v>1</v>
      </c>
      <c r="B36" s="69">
        <v>3.2925889489075953E-2</v>
      </c>
      <c r="C36" s="69">
        <v>0.10232954010180978</v>
      </c>
      <c r="D36" s="69">
        <v>0.36033309191016177</v>
      </c>
      <c r="E36" s="69">
        <v>7.2817634874059844E-2</v>
      </c>
      <c r="F36" s="69">
        <v>0.18794637263500819</v>
      </c>
      <c r="G36" s="69">
        <v>0.16358077321161602</v>
      </c>
      <c r="H36" s="69">
        <v>6.5438718415672836E-2</v>
      </c>
      <c r="L36" s="50"/>
    </row>
    <row r="37" spans="1:12" hidden="1">
      <c r="A37" s="48">
        <v>2</v>
      </c>
      <c r="B37" s="69">
        <v>0.71016222416045172</v>
      </c>
      <c r="C37" s="69">
        <v>0.52037022857223225</v>
      </c>
      <c r="D37" s="69">
        <v>0.548064963075794</v>
      </c>
      <c r="E37" s="69">
        <v>9.4130017260656118E-2</v>
      </c>
      <c r="F37" s="69">
        <v>0.77103480738853658</v>
      </c>
      <c r="G37" s="69">
        <v>0.22656609455823098</v>
      </c>
      <c r="H37" s="69">
        <v>0.13772918998020142</v>
      </c>
      <c r="L37" s="50"/>
    </row>
    <row r="38" spans="1:12" hidden="1">
      <c r="A38" s="48">
        <v>3</v>
      </c>
      <c r="B38" s="69">
        <v>0.95</v>
      </c>
      <c r="C38" s="69">
        <v>0.76980699871872371</v>
      </c>
      <c r="D38" s="69">
        <v>0.61604065450665058</v>
      </c>
      <c r="E38" s="69">
        <v>0.14958684361045771</v>
      </c>
      <c r="F38" s="69">
        <v>0.95</v>
      </c>
      <c r="G38" s="69">
        <v>0.85114061353619985</v>
      </c>
      <c r="H38" s="69">
        <v>0.15234845137799174</v>
      </c>
      <c r="L38" s="50"/>
    </row>
    <row r="39" spans="1:12" hidden="1">
      <c r="A39" s="48">
        <v>4</v>
      </c>
      <c r="B39" s="69"/>
      <c r="C39" s="69">
        <v>0.90671746641530637</v>
      </c>
      <c r="D39" s="69">
        <v>0.66038520891123209</v>
      </c>
      <c r="E39" s="69">
        <v>0.25111943079595683</v>
      </c>
      <c r="F39" s="69"/>
      <c r="G39" s="69"/>
      <c r="H39" s="69">
        <v>0.24665578366280375</v>
      </c>
      <c r="L39" s="50"/>
    </row>
    <row r="40" spans="1:12" hidden="1">
      <c r="A40" s="48">
        <v>5</v>
      </c>
      <c r="B40" s="69"/>
      <c r="C40" s="69"/>
      <c r="D40" s="69">
        <v>0.90322529973335208</v>
      </c>
      <c r="E40" s="69">
        <v>0.25457322617012768</v>
      </c>
      <c r="F40" s="69"/>
      <c r="G40" s="69"/>
      <c r="H40" s="69">
        <v>0.26717167351621496</v>
      </c>
    </row>
    <row r="41" spans="1:12" hidden="1">
      <c r="A41" s="48">
        <v>6</v>
      </c>
      <c r="B41" s="69"/>
      <c r="C41" s="69"/>
      <c r="D41" s="69">
        <v>0.95</v>
      </c>
      <c r="E41" s="69">
        <v>0.28403248170582029</v>
      </c>
      <c r="F41" s="69"/>
      <c r="G41" s="69"/>
      <c r="H41" s="69">
        <v>0.3110845049465551</v>
      </c>
    </row>
    <row r="42" spans="1:12" hidden="1">
      <c r="A42" s="48">
        <v>7</v>
      </c>
      <c r="B42" s="69"/>
      <c r="C42" s="69"/>
      <c r="D42" s="69">
        <v>0.95</v>
      </c>
      <c r="E42" s="69">
        <v>0.29995165485092407</v>
      </c>
      <c r="F42" s="69"/>
      <c r="G42" s="69"/>
      <c r="H42" s="69">
        <v>0.40321539073146423</v>
      </c>
    </row>
    <row r="43" spans="1:12" hidden="1">
      <c r="A43" s="48">
        <v>8</v>
      </c>
      <c r="B43" s="69"/>
      <c r="C43" s="69"/>
      <c r="D43" s="69"/>
      <c r="E43" s="69">
        <v>0.31893794292123129</v>
      </c>
      <c r="F43" s="69"/>
      <c r="G43" s="69"/>
      <c r="H43" s="69">
        <v>0.60711039462175653</v>
      </c>
    </row>
    <row r="44" spans="1:12" hidden="1">
      <c r="A44" s="48">
        <v>9</v>
      </c>
      <c r="B44" s="69"/>
      <c r="C44" s="69"/>
      <c r="D44" s="69"/>
      <c r="E44" s="69">
        <v>0.33165442493333752</v>
      </c>
      <c r="F44" s="69"/>
      <c r="G44" s="69"/>
      <c r="H44" s="69"/>
    </row>
    <row r="45" spans="1:12" hidden="1">
      <c r="A45" s="48">
        <v>10</v>
      </c>
      <c r="B45" s="69"/>
      <c r="C45" s="69"/>
      <c r="D45" s="69"/>
      <c r="E45" s="69">
        <v>0.3599294398519467</v>
      </c>
      <c r="F45" s="69"/>
      <c r="G45" s="69"/>
      <c r="H45" s="69"/>
    </row>
    <row r="46" spans="1:12" hidden="1">
      <c r="A46" s="48">
        <v>11</v>
      </c>
      <c r="B46" s="69"/>
      <c r="C46" s="69"/>
      <c r="D46" s="69"/>
      <c r="E46" s="69">
        <v>0.40200431001342207</v>
      </c>
      <c r="F46" s="69"/>
      <c r="G46" s="69"/>
      <c r="H46" s="69"/>
    </row>
    <row r="47" spans="1:12" hidden="1">
      <c r="A47" s="48">
        <v>12</v>
      </c>
      <c r="B47" s="69"/>
      <c r="C47" s="69"/>
      <c r="D47" s="69"/>
      <c r="E47" s="69">
        <v>0.52829355988084192</v>
      </c>
      <c r="F47" s="69"/>
      <c r="G47" s="69"/>
      <c r="H47" s="69"/>
    </row>
    <row r="48" spans="1:12" hidden="1">
      <c r="A48" s="48">
        <v>13</v>
      </c>
      <c r="B48" s="69"/>
      <c r="C48" s="69"/>
      <c r="D48" s="69"/>
      <c r="E48" s="69">
        <v>0.60261611918407687</v>
      </c>
      <c r="F48" s="69"/>
      <c r="G48" s="69"/>
      <c r="H48" s="69"/>
    </row>
    <row r="49" spans="1:11" hidden="1">
      <c r="B49" s="62"/>
      <c r="C49" s="62"/>
      <c r="D49" s="62"/>
      <c r="E49" s="69"/>
      <c r="F49" s="62"/>
      <c r="G49" s="62"/>
      <c r="H49" s="62"/>
      <c r="J49" s="52" t="s">
        <v>88</v>
      </c>
    </row>
    <row r="50" spans="1:11" hidden="1">
      <c r="A50" s="49">
        <f>SUM(B50:H50)</f>
        <v>41</v>
      </c>
      <c r="B50" s="121">
        <f>COUNT(B36:B48)</f>
        <v>3</v>
      </c>
      <c r="C50" s="121">
        <f t="shared" ref="C50:H50" si="0">COUNT(C36:C48)</f>
        <v>4</v>
      </c>
      <c r="D50" s="121">
        <f>COUNT(D36:D48)</f>
        <v>7</v>
      </c>
      <c r="E50" s="121">
        <f t="shared" si="0"/>
        <v>13</v>
      </c>
      <c r="F50" s="121">
        <f t="shared" si="0"/>
        <v>3</v>
      </c>
      <c r="G50" s="121">
        <f t="shared" si="0"/>
        <v>3</v>
      </c>
      <c r="H50" s="121">
        <f t="shared" si="0"/>
        <v>8</v>
      </c>
      <c r="J50" s="48" t="s">
        <v>223</v>
      </c>
      <c r="K50" s="63">
        <f>MEDIAN(B36:H48)</f>
        <v>0.3599294398519467</v>
      </c>
    </row>
    <row r="51" spans="1:11" hidden="1">
      <c r="B51" s="121"/>
      <c r="C51" s="121"/>
      <c r="D51" s="121"/>
      <c r="E51" s="122"/>
      <c r="F51" s="121"/>
      <c r="G51" s="121"/>
      <c r="H51" s="121"/>
      <c r="J51" s="48" t="s">
        <v>224</v>
      </c>
      <c r="K51" s="63">
        <f>AVERAGE(B36:H48)</f>
        <v>0.44563491268853406</v>
      </c>
    </row>
    <row r="52" spans="1:11" hidden="1">
      <c r="A52" s="48" t="s">
        <v>138</v>
      </c>
      <c r="B52" s="63">
        <f t="shared" ref="B52:G52" si="1">MIN(B36:B48)</f>
        <v>3.2925889489075953E-2</v>
      </c>
      <c r="C52" s="63">
        <f t="shared" si="1"/>
        <v>0.10232954010180978</v>
      </c>
      <c r="D52" s="63">
        <f t="shared" si="1"/>
        <v>0.36033309191016177</v>
      </c>
      <c r="E52" s="63">
        <f t="shared" si="1"/>
        <v>7.2817634874059844E-2</v>
      </c>
      <c r="F52" s="63">
        <f t="shared" si="1"/>
        <v>0.18794637263500819</v>
      </c>
      <c r="G52" s="63">
        <f t="shared" si="1"/>
        <v>0.16358077321161602</v>
      </c>
      <c r="H52" s="63">
        <f>MIN(H36:H48)</f>
        <v>6.5438718415672836E-2</v>
      </c>
    </row>
    <row r="53" spans="1:11" hidden="1">
      <c r="A53" s="48" t="s">
        <v>232</v>
      </c>
      <c r="B53" s="63">
        <f t="shared" ref="B53:H53" si="2">MEDIAN(B36:B48)</f>
        <v>0.71016222416045172</v>
      </c>
      <c r="C53" s="63">
        <f t="shared" si="2"/>
        <v>0.64508861364547798</v>
      </c>
      <c r="D53" s="63">
        <f t="shared" si="2"/>
        <v>0.66038520891123209</v>
      </c>
      <c r="E53" s="63">
        <f t="shared" si="2"/>
        <v>0.29995165485092407</v>
      </c>
      <c r="F53" s="63">
        <f t="shared" si="2"/>
        <v>0.77103480738853658</v>
      </c>
      <c r="G53" s="63">
        <f t="shared" si="2"/>
        <v>0.22656609455823098</v>
      </c>
      <c r="H53" s="63">
        <f t="shared" si="2"/>
        <v>0.25691372858950934</v>
      </c>
    </row>
    <row r="54" spans="1:11" hidden="1">
      <c r="A54" s="48" t="s">
        <v>137</v>
      </c>
      <c r="B54" s="63">
        <f t="shared" ref="B54:G54" si="3">MAX(B36:B48)</f>
        <v>0.95</v>
      </c>
      <c r="C54" s="63">
        <f t="shared" si="3"/>
        <v>0.90671746641530637</v>
      </c>
      <c r="D54" s="63">
        <f t="shared" si="3"/>
        <v>0.95</v>
      </c>
      <c r="E54" s="63">
        <f t="shared" si="3"/>
        <v>0.60261611918407687</v>
      </c>
      <c r="F54" s="63">
        <f t="shared" si="3"/>
        <v>0.95</v>
      </c>
      <c r="G54" s="63">
        <f t="shared" si="3"/>
        <v>0.85114061353619985</v>
      </c>
      <c r="H54" s="63">
        <f>MAX(H36:H48)</f>
        <v>0.60711039462175653</v>
      </c>
    </row>
    <row r="55" spans="1:11" hidden="1"/>
    <row r="56" spans="1:11" hidden="1"/>
    <row r="57" spans="1:11" hidden="1">
      <c r="A57" s="48" t="s">
        <v>319</v>
      </c>
      <c r="B57" s="48" t="s">
        <v>45</v>
      </c>
      <c r="C57" s="48" t="s">
        <v>349</v>
      </c>
    </row>
    <row r="58" spans="1:11" hidden="1">
      <c r="A58" s="48" t="s">
        <v>226</v>
      </c>
      <c r="B58" s="48" t="s">
        <v>320</v>
      </c>
      <c r="C58" s="50">
        <v>0.71016222416045172</v>
      </c>
    </row>
    <row r="59" spans="1:11" hidden="1">
      <c r="A59" s="48" t="s">
        <v>226</v>
      </c>
      <c r="B59" s="48" t="s">
        <v>321</v>
      </c>
      <c r="C59" s="50">
        <v>3.2925889489075953E-2</v>
      </c>
    </row>
    <row r="60" spans="1:11" hidden="1">
      <c r="A60" s="48" t="s">
        <v>226</v>
      </c>
      <c r="B60" s="48" t="s">
        <v>322</v>
      </c>
      <c r="C60" s="50">
        <v>0.95</v>
      </c>
    </row>
    <row r="61" spans="1:11" hidden="1">
      <c r="A61" s="48" t="s">
        <v>227</v>
      </c>
      <c r="B61" s="48" t="s">
        <v>13</v>
      </c>
      <c r="C61" s="50">
        <v>0.76980699871872371</v>
      </c>
    </row>
    <row r="62" spans="1:11" hidden="1">
      <c r="A62" s="48" t="s">
        <v>227</v>
      </c>
      <c r="B62" s="48" t="s">
        <v>238</v>
      </c>
      <c r="C62" s="50">
        <v>0.10232954010180978</v>
      </c>
    </row>
    <row r="63" spans="1:11" hidden="1">
      <c r="A63" s="48" t="s">
        <v>227</v>
      </c>
      <c r="B63" s="48" t="s">
        <v>19</v>
      </c>
      <c r="C63" s="50">
        <v>0.52037022857223225</v>
      </c>
    </row>
    <row r="64" spans="1:11" hidden="1">
      <c r="A64" s="48" t="s">
        <v>227</v>
      </c>
      <c r="B64" s="48" t="s">
        <v>27</v>
      </c>
      <c r="C64" s="50">
        <v>0.90671746641530637</v>
      </c>
    </row>
    <row r="65" spans="1:3" hidden="1">
      <c r="A65" s="48" t="s">
        <v>228</v>
      </c>
      <c r="B65" s="48" t="s">
        <v>323</v>
      </c>
      <c r="C65" s="50">
        <v>0.36033309191016177</v>
      </c>
    </row>
    <row r="66" spans="1:3" hidden="1">
      <c r="A66" s="48" t="s">
        <v>228</v>
      </c>
      <c r="B66" s="48" t="s">
        <v>324</v>
      </c>
      <c r="C66" s="50">
        <v>0.61604065450665058</v>
      </c>
    </row>
    <row r="67" spans="1:3" hidden="1">
      <c r="A67" s="48" t="s">
        <v>228</v>
      </c>
      <c r="B67" s="48" t="s">
        <v>325</v>
      </c>
      <c r="C67" s="50">
        <v>0.95</v>
      </c>
    </row>
    <row r="68" spans="1:3" hidden="1">
      <c r="A68" s="48" t="s">
        <v>228</v>
      </c>
      <c r="B68" s="48" t="s">
        <v>326</v>
      </c>
      <c r="C68" s="50">
        <v>0.95</v>
      </c>
    </row>
    <row r="69" spans="1:3" hidden="1">
      <c r="A69" s="48" t="s">
        <v>228</v>
      </c>
      <c r="B69" s="48" t="s">
        <v>327</v>
      </c>
      <c r="C69" s="50">
        <v>0.548064963075794</v>
      </c>
    </row>
    <row r="70" spans="1:3" hidden="1">
      <c r="A70" s="48" t="s">
        <v>228</v>
      </c>
      <c r="B70" s="48" t="s">
        <v>328</v>
      </c>
      <c r="C70" s="50">
        <v>0.66038520891123209</v>
      </c>
    </row>
    <row r="71" spans="1:3" hidden="1">
      <c r="A71" s="48" t="s">
        <v>228</v>
      </c>
      <c r="B71" s="48" t="s">
        <v>329</v>
      </c>
      <c r="C71" s="50">
        <v>0.90322529973335208</v>
      </c>
    </row>
    <row r="72" spans="1:3" hidden="1">
      <c r="A72" s="48" t="s">
        <v>229</v>
      </c>
      <c r="B72" s="48" t="s">
        <v>330</v>
      </c>
      <c r="C72" s="50">
        <v>0.40200431001342207</v>
      </c>
    </row>
    <row r="73" spans="1:3" hidden="1">
      <c r="A73" s="48" t="s">
        <v>229</v>
      </c>
      <c r="B73" s="48" t="s">
        <v>331</v>
      </c>
      <c r="C73" s="50">
        <v>0.31893794292123129</v>
      </c>
    </row>
    <row r="74" spans="1:3" hidden="1">
      <c r="A74" s="48" t="s">
        <v>229</v>
      </c>
      <c r="B74" s="48" t="s">
        <v>332</v>
      </c>
      <c r="C74" s="50">
        <v>7.2817634874059844E-2</v>
      </c>
    </row>
    <row r="75" spans="1:3" hidden="1">
      <c r="A75" s="48" t="s">
        <v>229</v>
      </c>
      <c r="B75" s="48" t="s">
        <v>333</v>
      </c>
      <c r="C75" s="50">
        <v>9.4130017260656118E-2</v>
      </c>
    </row>
    <row r="76" spans="1:3" hidden="1">
      <c r="A76" s="48" t="s">
        <v>229</v>
      </c>
      <c r="B76" s="48" t="s">
        <v>334</v>
      </c>
      <c r="C76" s="50">
        <v>0.29995165485092407</v>
      </c>
    </row>
    <row r="77" spans="1:3" hidden="1">
      <c r="A77" s="48" t="s">
        <v>229</v>
      </c>
      <c r="B77" s="48" t="s">
        <v>335</v>
      </c>
      <c r="C77" s="50">
        <v>0.25457322617012768</v>
      </c>
    </row>
    <row r="78" spans="1:3" hidden="1">
      <c r="A78" s="48" t="s">
        <v>229</v>
      </c>
      <c r="B78" s="48" t="s">
        <v>336</v>
      </c>
      <c r="C78" s="50">
        <v>0.52829355988084192</v>
      </c>
    </row>
    <row r="79" spans="1:3" hidden="1">
      <c r="A79" s="48" t="s">
        <v>229</v>
      </c>
      <c r="B79" s="48" t="s">
        <v>337</v>
      </c>
      <c r="C79" s="50">
        <v>0.60261611918407687</v>
      </c>
    </row>
    <row r="80" spans="1:3" hidden="1">
      <c r="A80" s="48" t="s">
        <v>229</v>
      </c>
      <c r="B80" s="48" t="s">
        <v>338</v>
      </c>
      <c r="C80" s="50">
        <v>0.28403248170582029</v>
      </c>
    </row>
    <row r="81" spans="1:3" hidden="1">
      <c r="A81" s="48" t="s">
        <v>229</v>
      </c>
      <c r="B81" s="48" t="s">
        <v>339</v>
      </c>
      <c r="C81" s="50">
        <v>0.33165442493333752</v>
      </c>
    </row>
    <row r="82" spans="1:3" hidden="1">
      <c r="A82" s="48" t="s">
        <v>229</v>
      </c>
      <c r="B82" s="48" t="s">
        <v>340</v>
      </c>
      <c r="C82" s="50">
        <v>0.25111943079595683</v>
      </c>
    </row>
    <row r="83" spans="1:3" hidden="1">
      <c r="A83" s="48" t="s">
        <v>229</v>
      </c>
      <c r="B83" s="48" t="s">
        <v>341</v>
      </c>
      <c r="C83" s="50">
        <v>0.14958684361045771</v>
      </c>
    </row>
    <row r="84" spans="1:3" hidden="1">
      <c r="A84" s="48" t="s">
        <v>229</v>
      </c>
      <c r="B84" s="48" t="s">
        <v>342</v>
      </c>
      <c r="C84" s="50">
        <v>0.3599294398519467</v>
      </c>
    </row>
    <row r="85" spans="1:3" hidden="1">
      <c r="A85" s="48" t="s">
        <v>225</v>
      </c>
      <c r="B85" s="48" t="s">
        <v>343</v>
      </c>
      <c r="C85" s="50">
        <v>0.77103480738853658</v>
      </c>
    </row>
    <row r="86" spans="1:3" hidden="1">
      <c r="A86" s="48" t="s">
        <v>225</v>
      </c>
      <c r="B86" s="48" t="s">
        <v>344</v>
      </c>
      <c r="C86" s="50">
        <v>0.18794637263500819</v>
      </c>
    </row>
    <row r="87" spans="1:3" hidden="1">
      <c r="A87" s="48" t="s">
        <v>225</v>
      </c>
      <c r="B87" s="48" t="s">
        <v>345</v>
      </c>
      <c r="C87" s="50">
        <v>0.95</v>
      </c>
    </row>
    <row r="88" spans="1:3" hidden="1">
      <c r="A88" s="48" t="s">
        <v>53</v>
      </c>
      <c r="B88" s="48" t="s">
        <v>346</v>
      </c>
      <c r="C88" s="50">
        <v>0.16358077321161602</v>
      </c>
    </row>
    <row r="89" spans="1:3" hidden="1">
      <c r="A89" s="48" t="s">
        <v>53</v>
      </c>
      <c r="B89" s="48" t="s">
        <v>347</v>
      </c>
      <c r="C89" s="50">
        <v>0.22656609455823098</v>
      </c>
    </row>
    <row r="90" spans="1:3" hidden="1">
      <c r="A90" s="48" t="s">
        <v>53</v>
      </c>
      <c r="B90" s="48" t="s">
        <v>348</v>
      </c>
      <c r="C90" s="50">
        <v>0.85114061353619985</v>
      </c>
    </row>
    <row r="91" spans="1:3" hidden="1">
      <c r="A91" s="48" t="s">
        <v>230</v>
      </c>
      <c r="B91" s="48" t="s">
        <v>293</v>
      </c>
      <c r="C91" s="50">
        <v>0.40321539073146423</v>
      </c>
    </row>
    <row r="92" spans="1:3" hidden="1">
      <c r="A92" s="48" t="s">
        <v>230</v>
      </c>
      <c r="B92" s="48" t="s">
        <v>31</v>
      </c>
      <c r="C92" s="50">
        <v>0.24665578366280375</v>
      </c>
    </row>
    <row r="93" spans="1:3" hidden="1">
      <c r="A93" s="48" t="s">
        <v>230</v>
      </c>
      <c r="B93" s="48" t="s">
        <v>35</v>
      </c>
      <c r="C93" s="50">
        <v>0.60711039462175653</v>
      </c>
    </row>
    <row r="94" spans="1:3" hidden="1">
      <c r="A94" s="48" t="s">
        <v>230</v>
      </c>
      <c r="B94" s="48" t="s">
        <v>37</v>
      </c>
      <c r="C94" s="50">
        <v>6.5438718415672836E-2</v>
      </c>
    </row>
    <row r="95" spans="1:3" hidden="1">
      <c r="A95" s="48" t="s">
        <v>230</v>
      </c>
      <c r="B95" s="48" t="s">
        <v>38</v>
      </c>
      <c r="C95" s="50">
        <v>0.15234845137799174</v>
      </c>
    </row>
    <row r="96" spans="1:3" hidden="1">
      <c r="A96" s="48" t="s">
        <v>230</v>
      </c>
      <c r="B96" s="48" t="s">
        <v>40</v>
      </c>
      <c r="C96" s="50">
        <v>0.13772918998020142</v>
      </c>
    </row>
    <row r="97" spans="1:3" hidden="1">
      <c r="A97" s="48" t="s">
        <v>230</v>
      </c>
      <c r="B97" s="48" t="s">
        <v>42</v>
      </c>
      <c r="C97" s="50">
        <v>0.3110845049465551</v>
      </c>
    </row>
    <row r="98" spans="1:3" hidden="1">
      <c r="A98" s="48" t="s">
        <v>230</v>
      </c>
      <c r="B98" s="48" t="s">
        <v>43</v>
      </c>
      <c r="C98" s="50">
        <v>0.26717167351621496</v>
      </c>
    </row>
  </sheetData>
  <sheetProtection algorithmName="SHA-512" hashValue="EYE0IBM1JHA5fnopbdfS3Iu51MYbAaPP2hkTuj5uXwJmxqhjDNr9HgDZMx2lvVTtoi1VuXHfZGZmNIVkfuewkA==" saltValue="yyACXrMqHBCevr4pLRFn+w==" spinCount="100000" sheet="1"/>
  <sortState ref="H36:H43">
    <sortCondition ref="H36"/>
  </sortState>
  <mergeCells count="3">
    <mergeCell ref="A30:K30"/>
    <mergeCell ref="A31:K33"/>
    <mergeCell ref="M3:N18"/>
  </mergeCells>
  <pageMargins left="0.25" right="0.25" top="0.75" bottom="0.75" header="0.3" footer="0.3"/>
  <pageSetup orientation="landscape"/>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Q36"/>
  <sheetViews>
    <sheetView showGridLines="0" showRowColHeaders="0" zoomScale="80" zoomScaleNormal="80" zoomScalePageLayoutView="80" workbookViewId="0"/>
  </sheetViews>
  <sheetFormatPr defaultColWidth="8.75" defaultRowHeight="15.75"/>
  <cols>
    <col min="1" max="16384" width="8.75" style="1"/>
  </cols>
  <sheetData>
    <row r="1" spans="14:17">
      <c r="N1" s="463" t="s">
        <v>81</v>
      </c>
      <c r="O1" s="463"/>
      <c r="P1" s="463"/>
      <c r="Q1" s="463"/>
    </row>
    <row r="2" spans="14:17">
      <c r="N2" s="463"/>
      <c r="O2" s="463"/>
      <c r="P2" s="463"/>
      <c r="Q2" s="463"/>
    </row>
    <row r="3" spans="14:17">
      <c r="N3" s="463"/>
      <c r="O3" s="463"/>
      <c r="P3" s="463"/>
      <c r="Q3" s="463"/>
    </row>
    <row r="4" spans="14:17">
      <c r="N4" s="463"/>
      <c r="O4" s="463"/>
      <c r="P4" s="463"/>
      <c r="Q4" s="463"/>
    </row>
    <row r="5" spans="14:17">
      <c r="N5" s="463"/>
      <c r="O5" s="463"/>
      <c r="P5" s="463"/>
      <c r="Q5" s="463"/>
    </row>
    <row r="6" spans="14:17">
      <c r="N6" s="463"/>
      <c r="O6" s="463"/>
      <c r="P6" s="463"/>
      <c r="Q6" s="463"/>
    </row>
    <row r="7" spans="14:17">
      <c r="N7" s="463"/>
      <c r="O7" s="463"/>
      <c r="P7" s="463"/>
      <c r="Q7" s="463"/>
    </row>
    <row r="8" spans="14:17">
      <c r="N8" s="463"/>
      <c r="O8" s="463"/>
      <c r="P8" s="463"/>
      <c r="Q8" s="463"/>
    </row>
    <row r="9" spans="14:17">
      <c r="N9" s="463"/>
      <c r="O9" s="463"/>
      <c r="P9" s="463"/>
      <c r="Q9" s="463"/>
    </row>
    <row r="10" spans="14:17">
      <c r="N10" s="463"/>
      <c r="O10" s="463"/>
      <c r="P10" s="463"/>
      <c r="Q10" s="463"/>
    </row>
    <row r="11" spans="14:17">
      <c r="N11" s="463"/>
      <c r="O11" s="463"/>
      <c r="P11" s="463"/>
      <c r="Q11" s="463"/>
    </row>
    <row r="12" spans="14:17">
      <c r="N12" s="463"/>
      <c r="O12" s="463"/>
      <c r="P12" s="463"/>
      <c r="Q12" s="463"/>
    </row>
    <row r="13" spans="14:17">
      <c r="N13" s="463"/>
      <c r="O13" s="463"/>
      <c r="P13" s="463"/>
      <c r="Q13" s="463"/>
    </row>
    <row r="24" spans="1:15" ht="18.75">
      <c r="A24" s="15"/>
    </row>
    <row r="29" spans="1:15">
      <c r="A29" s="14" t="s">
        <v>63</v>
      </c>
    </row>
    <row r="31" spans="1:15" hidden="1">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c r="A32" s="1" t="s">
        <v>70</v>
      </c>
      <c r="B32" s="1">
        <v>230</v>
      </c>
      <c r="C32" s="1">
        <v>230</v>
      </c>
      <c r="D32" s="1">
        <v>230</v>
      </c>
      <c r="E32" s="1">
        <v>230</v>
      </c>
      <c r="F32" s="1">
        <v>230</v>
      </c>
      <c r="G32" s="1">
        <v>220</v>
      </c>
      <c r="H32" s="1">
        <v>210</v>
      </c>
      <c r="I32" s="1">
        <v>190</v>
      </c>
      <c r="J32" s="1">
        <v>170</v>
      </c>
      <c r="K32" s="1">
        <v>150</v>
      </c>
      <c r="L32" s="1">
        <v>130</v>
      </c>
      <c r="M32" s="1">
        <v>120</v>
      </c>
      <c r="N32" s="1">
        <v>100</v>
      </c>
      <c r="O32" s="1">
        <v>90</v>
      </c>
    </row>
    <row r="33" spans="1:15" hidden="1">
      <c r="A33" s="1" t="s">
        <v>71</v>
      </c>
      <c r="B33" s="1">
        <v>27</v>
      </c>
      <c r="C33" s="1">
        <v>30</v>
      </c>
      <c r="D33" s="1">
        <v>32</v>
      </c>
      <c r="E33" s="1">
        <v>34</v>
      </c>
      <c r="F33" s="1">
        <v>36</v>
      </c>
      <c r="G33" s="1">
        <v>36</v>
      </c>
      <c r="H33" s="1">
        <v>37</v>
      </c>
      <c r="I33" s="1">
        <v>36</v>
      </c>
      <c r="J33" s="1">
        <v>36</v>
      </c>
      <c r="K33" s="1">
        <v>35</v>
      </c>
      <c r="L33" s="1">
        <v>34</v>
      </c>
      <c r="M33" s="1">
        <v>32</v>
      </c>
      <c r="N33" s="1">
        <v>31</v>
      </c>
      <c r="O33" s="1">
        <v>29</v>
      </c>
    </row>
    <row r="34" spans="1:15" hidden="1">
      <c r="A34" s="1" t="s">
        <v>72</v>
      </c>
      <c r="B34" s="1">
        <v>13</v>
      </c>
      <c r="C34" s="1">
        <v>15</v>
      </c>
      <c r="D34" s="1">
        <v>18</v>
      </c>
      <c r="E34" s="1">
        <v>20</v>
      </c>
      <c r="F34" s="1">
        <v>23</v>
      </c>
      <c r="G34" s="1">
        <v>26</v>
      </c>
      <c r="H34" s="1">
        <v>28</v>
      </c>
      <c r="I34" s="1">
        <v>29</v>
      </c>
      <c r="J34" s="1">
        <v>31</v>
      </c>
      <c r="K34" s="1">
        <v>32</v>
      </c>
      <c r="L34" s="1">
        <v>32</v>
      </c>
      <c r="M34" s="1">
        <v>32</v>
      </c>
      <c r="N34" s="1">
        <v>32</v>
      </c>
      <c r="O34" s="1">
        <v>32</v>
      </c>
    </row>
    <row r="35" spans="1:15" hidden="1">
      <c r="A35" s="1" t="s">
        <v>73</v>
      </c>
      <c r="B35" s="1">
        <v>12</v>
      </c>
      <c r="C35" s="1">
        <v>13</v>
      </c>
      <c r="D35" s="1">
        <v>14</v>
      </c>
      <c r="E35" s="1">
        <v>16</v>
      </c>
      <c r="F35" s="1">
        <v>17</v>
      </c>
      <c r="G35" s="1">
        <v>19</v>
      </c>
      <c r="H35" s="1">
        <v>20</v>
      </c>
      <c r="I35" s="1">
        <v>21</v>
      </c>
      <c r="J35" s="1">
        <v>22</v>
      </c>
      <c r="K35" s="1">
        <v>24</v>
      </c>
      <c r="L35" s="1">
        <v>25</v>
      </c>
      <c r="M35" s="1">
        <v>26</v>
      </c>
      <c r="N35" s="1">
        <v>27</v>
      </c>
      <c r="O35" s="1">
        <v>28</v>
      </c>
    </row>
    <row r="36" spans="1:15" hidden="1">
      <c r="A36" s="1" t="s">
        <v>74</v>
      </c>
      <c r="B36" s="1">
        <v>59</v>
      </c>
      <c r="C36" s="1">
        <v>59</v>
      </c>
      <c r="D36" s="1">
        <v>59</v>
      </c>
      <c r="E36" s="1">
        <v>58</v>
      </c>
      <c r="F36" s="1">
        <v>55</v>
      </c>
      <c r="G36" s="1">
        <v>53</v>
      </c>
      <c r="H36" s="1">
        <v>50</v>
      </c>
      <c r="I36" s="1">
        <v>47</v>
      </c>
      <c r="J36" s="1">
        <v>45</v>
      </c>
      <c r="K36" s="1">
        <v>43</v>
      </c>
      <c r="L36" s="1">
        <v>42</v>
      </c>
      <c r="M36" s="1">
        <v>40</v>
      </c>
      <c r="N36" s="1">
        <v>38</v>
      </c>
      <c r="O36" s="1">
        <v>37</v>
      </c>
    </row>
  </sheetData>
  <sheetProtection algorithmName="SHA-512" hashValue="j2sdJipNddiiBt/8WNju0soq4r8HqP95zZzDnE/J+t7+RawHKaf7obCCZ0WoOfkeY0NIDxVdkQT193L7NJDSrg==" saltValue="nTd40K6MqIJq1x4gzZIvEg==" spinCount="100000" sheet="1"/>
  <mergeCells count="1">
    <mergeCell ref="N1:Q13"/>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R59"/>
  <sheetViews>
    <sheetView showGridLines="0" zoomScale="70" zoomScaleNormal="70" workbookViewId="0">
      <selection activeCell="P39" sqref="P39"/>
    </sheetView>
  </sheetViews>
  <sheetFormatPr defaultColWidth="8.75" defaultRowHeight="15.75"/>
  <cols>
    <col min="1" max="1" width="18.75" style="336" customWidth="1"/>
    <col min="2" max="2" width="13.25" style="157" customWidth="1"/>
    <col min="3" max="3" width="11.5" style="157" customWidth="1"/>
    <col min="4" max="6" width="8.75" style="157"/>
    <col min="7" max="7" width="13.25" style="157" customWidth="1"/>
    <col min="8" max="12" width="8.75" style="157"/>
    <col min="13" max="14" width="13.25" style="157" customWidth="1"/>
    <col min="15" max="16384" width="8.75" style="157"/>
  </cols>
  <sheetData>
    <row r="1" spans="1:18" ht="15.75" customHeight="1">
      <c r="A1" s="335"/>
      <c r="B1" s="170"/>
      <c r="C1" s="170"/>
      <c r="D1" s="170"/>
      <c r="E1" s="170"/>
      <c r="F1" s="170"/>
      <c r="G1" s="170"/>
      <c r="H1" s="170"/>
      <c r="I1" s="170"/>
      <c r="J1" s="170"/>
      <c r="K1" s="170"/>
      <c r="L1" s="170"/>
      <c r="M1" s="464" t="s">
        <v>350</v>
      </c>
      <c r="N1" s="464"/>
      <c r="O1" s="170"/>
      <c r="P1" s="170"/>
      <c r="Q1" s="170"/>
      <c r="R1" s="170"/>
    </row>
    <row r="2" spans="1:18">
      <c r="M2" s="464"/>
      <c r="N2" s="464"/>
      <c r="P2" s="163"/>
    </row>
    <row r="3" spans="1:18">
      <c r="M3" s="464"/>
      <c r="N3" s="464"/>
    </row>
    <row r="4" spans="1:18">
      <c r="M4" s="464"/>
      <c r="N4" s="464"/>
    </row>
    <row r="5" spans="1:18">
      <c r="M5" s="464"/>
      <c r="N5" s="464"/>
    </row>
    <row r="6" spans="1:18">
      <c r="M6" s="464"/>
      <c r="N6" s="464"/>
    </row>
    <row r="7" spans="1:18">
      <c r="M7" s="464"/>
      <c r="N7" s="464"/>
    </row>
    <row r="8" spans="1:18">
      <c r="M8" s="464"/>
      <c r="N8" s="464"/>
    </row>
    <row r="9" spans="1:18">
      <c r="M9" s="464"/>
      <c r="N9" s="464"/>
    </row>
    <row r="10" spans="1:18">
      <c r="M10" s="464"/>
      <c r="N10" s="464"/>
    </row>
    <row r="11" spans="1:18">
      <c r="M11" s="464"/>
      <c r="N11" s="464"/>
    </row>
    <row r="12" spans="1:18">
      <c r="M12" s="464"/>
      <c r="N12" s="464"/>
    </row>
    <row r="13" spans="1:18">
      <c r="M13" s="464"/>
      <c r="N13" s="464"/>
    </row>
    <row r="14" spans="1:18">
      <c r="M14" s="464"/>
      <c r="N14" s="464"/>
    </row>
    <row r="16" spans="1:18">
      <c r="M16" s="163"/>
    </row>
    <row r="32" spans="1:1">
      <c r="A32" s="171" t="s">
        <v>125</v>
      </c>
    </row>
    <row r="33" spans="1:12">
      <c r="A33" s="337" t="s">
        <v>251</v>
      </c>
    </row>
    <row r="36" spans="1:12">
      <c r="C36" s="172"/>
    </row>
    <row r="37" spans="1:12" s="83" customFormat="1">
      <c r="A37" s="338"/>
      <c r="B37" s="173"/>
      <c r="C37" s="174"/>
      <c r="D37" s="173"/>
      <c r="E37" s="173"/>
      <c r="F37" s="173"/>
      <c r="G37" s="173"/>
      <c r="H37" s="173"/>
      <c r="I37" s="173"/>
      <c r="J37" s="173"/>
      <c r="K37" s="173"/>
      <c r="L37" s="173"/>
    </row>
    <row r="38" spans="1:12" s="177" customFormat="1">
      <c r="A38" s="339"/>
      <c r="B38" s="175"/>
      <c r="C38" s="176"/>
      <c r="D38" s="175"/>
      <c r="E38" s="175"/>
      <c r="F38" s="175"/>
      <c r="G38" s="175"/>
      <c r="H38" s="175"/>
      <c r="I38" s="175"/>
      <c r="J38" s="175"/>
      <c r="K38" s="175"/>
      <c r="L38" s="175"/>
    </row>
    <row r="39" spans="1:12" s="177" customFormat="1">
      <c r="A39" s="339" t="s">
        <v>76</v>
      </c>
      <c r="B39" s="175" t="s">
        <v>75</v>
      </c>
      <c r="C39" s="176" t="s">
        <v>148</v>
      </c>
      <c r="D39" s="175"/>
      <c r="E39" s="175"/>
      <c r="F39" s="175"/>
      <c r="G39" s="175"/>
      <c r="H39" s="175"/>
      <c r="I39" s="175"/>
      <c r="J39" s="175"/>
      <c r="K39" s="175"/>
      <c r="L39" s="175"/>
    </row>
    <row r="40" spans="1:12" s="83" customFormat="1" ht="37.9" hidden="1" customHeight="1">
      <c r="A40" s="340" t="s">
        <v>50</v>
      </c>
      <c r="B40" s="331">
        <v>33575.759680000003</v>
      </c>
      <c r="C40" s="332">
        <f>B40/$B$49</f>
        <v>0.60989614815103688</v>
      </c>
      <c r="D40" s="332"/>
      <c r="E40" s="333" t="s">
        <v>267</v>
      </c>
      <c r="F40" s="334">
        <v>61</v>
      </c>
      <c r="G40" s="83" t="s">
        <v>50</v>
      </c>
      <c r="H40" s="173" t="str">
        <f>G40&amp;"
"&amp;E40&amp;"
"&amp;F40&amp;"%"</f>
        <v>Eastern and Southern Africa
34,000
61%</v>
      </c>
      <c r="I40" s="173"/>
      <c r="J40" s="173"/>
      <c r="K40" s="173"/>
      <c r="L40" s="173"/>
    </row>
    <row r="41" spans="1:12" s="83" customFormat="1" ht="37.9" hidden="1" customHeight="1">
      <c r="A41" s="340" t="s">
        <v>236</v>
      </c>
      <c r="B41" s="331">
        <v>16285.05215</v>
      </c>
      <c r="C41" s="332">
        <f t="shared" ref="C41:C48" si="0">B41/$B$49</f>
        <v>0.29581432180192924</v>
      </c>
      <c r="D41" s="332"/>
      <c r="E41" s="333" t="s">
        <v>268</v>
      </c>
      <c r="F41" s="334">
        <v>30</v>
      </c>
      <c r="G41" s="83" t="s">
        <v>236</v>
      </c>
      <c r="H41" s="173" t="str">
        <f t="shared" ref="H41:H48" si="1">G41&amp;"
"&amp;E41&amp;"
"&amp;F41&amp;"%"</f>
        <v>West and Central Africa
16,000
30%</v>
      </c>
      <c r="I41" s="173"/>
      <c r="J41" s="173"/>
      <c r="K41" s="173"/>
      <c r="L41" s="173"/>
    </row>
    <row r="42" spans="1:12" s="83" customFormat="1" ht="37.9" hidden="1" customHeight="1">
      <c r="A42" s="340" t="s">
        <v>53</v>
      </c>
      <c r="B42" s="331">
        <v>3117.26856</v>
      </c>
      <c r="C42" s="332">
        <f t="shared" si="0"/>
        <v>5.6624484616764129E-2</v>
      </c>
      <c r="D42" s="332"/>
      <c r="E42" s="333" t="s">
        <v>269</v>
      </c>
      <c r="F42" s="334">
        <v>6</v>
      </c>
      <c r="G42" s="83" t="s">
        <v>53</v>
      </c>
      <c r="H42" s="173" t="str">
        <f t="shared" si="1"/>
        <v>South Asia
3,100
6%</v>
      </c>
      <c r="I42" s="173"/>
      <c r="J42" s="173"/>
      <c r="K42" s="173"/>
      <c r="L42" s="173"/>
    </row>
    <row r="43" spans="1:12" s="83" customFormat="1" ht="37.9" hidden="1" customHeight="1">
      <c r="A43" s="340" t="s">
        <v>54</v>
      </c>
      <c r="B43" s="331">
        <v>975.25890000000004</v>
      </c>
      <c r="C43" s="332">
        <f t="shared" si="0"/>
        <v>1.7715359301738284E-2</v>
      </c>
      <c r="D43" s="332"/>
      <c r="E43" s="333" t="s">
        <v>270</v>
      </c>
      <c r="F43" s="334">
        <v>2</v>
      </c>
      <c r="G43" s="83" t="s">
        <v>54</v>
      </c>
      <c r="H43" s="173" t="str">
        <f t="shared" si="1"/>
        <v>Latin America and the Caribbean
&lt;1,000
2%</v>
      </c>
      <c r="I43" s="173"/>
      <c r="J43" s="173"/>
      <c r="K43" s="173"/>
      <c r="L43" s="173"/>
    </row>
    <row r="44" spans="1:12" s="83" customFormat="1" ht="37.9" hidden="1" customHeight="1">
      <c r="A44" s="340" t="s">
        <v>52</v>
      </c>
      <c r="B44" s="331">
        <v>739.95195999999999</v>
      </c>
      <c r="C44" s="332">
        <f t="shared" si="0"/>
        <v>1.3441061483699841E-2</v>
      </c>
      <c r="D44" s="332"/>
      <c r="E44" s="333" t="s">
        <v>270</v>
      </c>
      <c r="F44" s="334">
        <v>1</v>
      </c>
      <c r="G44" s="83" t="s">
        <v>52</v>
      </c>
      <c r="H44" s="173" t="str">
        <f t="shared" si="1"/>
        <v>East Asia and the Pacific
&lt;1,000
1%</v>
      </c>
      <c r="I44" s="173"/>
      <c r="J44" s="173"/>
      <c r="K44" s="173"/>
      <c r="L44" s="173"/>
    </row>
    <row r="45" spans="1:12" s="83" customFormat="1" ht="37.9" hidden="1" customHeight="1">
      <c r="A45" s="340" t="s">
        <v>144</v>
      </c>
      <c r="B45" s="331">
        <v>177.8965</v>
      </c>
      <c r="C45" s="332">
        <f t="shared" si="0"/>
        <v>3.2314500447231855E-3</v>
      </c>
      <c r="D45" s="332"/>
      <c r="E45" s="333" t="s">
        <v>271</v>
      </c>
      <c r="F45" s="334" t="s">
        <v>272</v>
      </c>
      <c r="G45" s="83" t="s">
        <v>144</v>
      </c>
      <c r="H45" s="173" t="str">
        <f t="shared" si="1"/>
        <v>Eastern Europe and Central Asia
…
&lt;1%</v>
      </c>
      <c r="I45" s="173"/>
      <c r="J45" s="173"/>
      <c r="K45" s="173"/>
      <c r="L45" s="173"/>
    </row>
    <row r="46" spans="1:12" s="83" customFormat="1" ht="37.9" hidden="1" customHeight="1">
      <c r="A46" s="340" t="s">
        <v>145</v>
      </c>
      <c r="B46" s="331">
        <v>86.617200000000011</v>
      </c>
      <c r="C46" s="332">
        <f t="shared" si="0"/>
        <v>1.5733820216462782E-3</v>
      </c>
      <c r="D46" s="332"/>
      <c r="E46" s="333" t="s">
        <v>271</v>
      </c>
      <c r="F46" s="334" t="s">
        <v>272</v>
      </c>
      <c r="G46" s="83" t="s">
        <v>145</v>
      </c>
      <c r="H46" s="173" t="str">
        <f t="shared" si="1"/>
        <v>North America
…
&lt;1%</v>
      </c>
      <c r="I46" s="173"/>
      <c r="J46" s="173"/>
      <c r="K46" s="173"/>
      <c r="L46" s="173"/>
    </row>
    <row r="47" spans="1:12" s="83" customFormat="1" ht="37.9" hidden="1" customHeight="1">
      <c r="A47" s="340" t="s">
        <v>51</v>
      </c>
      <c r="B47" s="331">
        <v>52.11862</v>
      </c>
      <c r="C47" s="332">
        <f t="shared" si="0"/>
        <v>9.4672304924442419E-4</v>
      </c>
      <c r="D47" s="332"/>
      <c r="E47" s="333" t="s">
        <v>103</v>
      </c>
      <c r="F47" s="334" t="s">
        <v>272</v>
      </c>
      <c r="G47" s="83" t="s">
        <v>51</v>
      </c>
      <c r="H47" s="173" t="str">
        <f t="shared" si="1"/>
        <v>Middle East and North Africa
&lt;100
&lt;1%</v>
      </c>
      <c r="I47" s="173"/>
      <c r="J47" s="173"/>
      <c r="K47" s="173"/>
      <c r="L47" s="173"/>
    </row>
    <row r="48" spans="1:12" s="83" customFormat="1" ht="37.9" hidden="1" customHeight="1">
      <c r="A48" s="340" t="s">
        <v>146</v>
      </c>
      <c r="B48" s="331">
        <v>41.677890000000005</v>
      </c>
      <c r="C48" s="332">
        <f t="shared" si="0"/>
        <v>7.5706952921765199E-4</v>
      </c>
      <c r="D48" s="173"/>
      <c r="E48" s="333" t="s">
        <v>271</v>
      </c>
      <c r="F48" s="334" t="s">
        <v>272</v>
      </c>
      <c r="G48" s="83" t="s">
        <v>146</v>
      </c>
      <c r="H48" s="173" t="str">
        <f t="shared" si="1"/>
        <v>Western Europe
…
&lt;1%</v>
      </c>
      <c r="I48" s="173"/>
      <c r="J48" s="173"/>
      <c r="K48" s="173"/>
      <c r="L48" s="173"/>
    </row>
    <row r="49" spans="1:12" s="177" customFormat="1" hidden="1">
      <c r="A49" s="341" t="s">
        <v>11</v>
      </c>
      <c r="B49" s="178">
        <v>55051.601460000005</v>
      </c>
      <c r="C49" s="176"/>
      <c r="D49" s="179"/>
      <c r="E49" s="180" t="s">
        <v>301</v>
      </c>
      <c r="F49" s="175"/>
      <c r="G49" s="175"/>
      <c r="H49" s="175"/>
      <c r="I49" s="175"/>
      <c r="J49" s="175"/>
      <c r="K49" s="175"/>
      <c r="L49" s="175"/>
    </row>
    <row r="50" spans="1:12" s="83" customFormat="1">
      <c r="A50" s="340"/>
      <c r="C50" s="181"/>
      <c r="E50" s="182"/>
    </row>
    <row r="51" spans="1:12" s="83" customFormat="1">
      <c r="A51" s="342"/>
      <c r="C51" s="181"/>
    </row>
    <row r="52" spans="1:12" s="83" customFormat="1">
      <c r="A52" s="342"/>
      <c r="C52" s="181"/>
    </row>
    <row r="53" spans="1:12">
      <c r="A53" s="342"/>
    </row>
    <row r="54" spans="1:12">
      <c r="A54" s="342"/>
    </row>
    <row r="55" spans="1:12">
      <c r="A55" s="342"/>
    </row>
    <row r="56" spans="1:12">
      <c r="A56" s="342"/>
    </row>
    <row r="57" spans="1:12">
      <c r="A57" s="342"/>
    </row>
    <row r="58" spans="1:12">
      <c r="A58" s="342"/>
    </row>
    <row r="59" spans="1:12">
      <c r="A59" s="342"/>
    </row>
  </sheetData>
  <sheetProtection algorithmName="SHA-512" hashValue="HKFSRvvLdT5rRybaS5svGkKj0J/yIpIRDCcnsGdXa8eAvXNjzI/JqsDeP3OxlnFgY6y08hvPGMOz6AMdIsG/Ww==" saltValue="Fkgtu+pa7vS1ATD+kK02Aw==" spinCount="100000" sheet="1"/>
  <mergeCells count="1">
    <mergeCell ref="M1:N14"/>
  </mergeCells>
  <pageMargins left="0.7" right="0.7" top="0.75" bottom="0.75" header="0.3" footer="0.3"/>
  <pageSetup orientation="portrait" horizontalDpi="4294967292" verticalDpi="4294967292" r:id="rId1"/>
  <ignoredErrors>
    <ignoredError sqref="E40:E42" numberStoredAsText="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64"/>
  <sheetViews>
    <sheetView showGridLines="0" zoomScale="80" zoomScaleNormal="80" workbookViewId="0">
      <selection activeCell="T71" sqref="T71"/>
    </sheetView>
  </sheetViews>
  <sheetFormatPr defaultColWidth="8.75" defaultRowHeight="15.75"/>
  <cols>
    <col min="1" max="1" width="8.75" style="21"/>
    <col min="2" max="2" width="10.75" style="21" customWidth="1"/>
    <col min="3" max="16384" width="8.75" style="21"/>
  </cols>
  <sheetData>
    <row r="1" spans="1:15" ht="15.75" customHeight="1">
      <c r="A1" s="45"/>
    </row>
    <row r="2" spans="1:15">
      <c r="L2" s="456" t="s">
        <v>475</v>
      </c>
      <c r="M2" s="456"/>
      <c r="N2" s="456"/>
      <c r="O2" s="456"/>
    </row>
    <row r="3" spans="1:15">
      <c r="L3" s="456"/>
      <c r="M3" s="456"/>
      <c r="N3" s="456"/>
      <c r="O3" s="456"/>
    </row>
    <row r="4" spans="1:15">
      <c r="L4" s="456"/>
      <c r="M4" s="456"/>
      <c r="N4" s="456"/>
      <c r="O4" s="456"/>
    </row>
    <row r="5" spans="1:15">
      <c r="L5" s="456"/>
      <c r="M5" s="456"/>
      <c r="N5" s="456"/>
      <c r="O5" s="456"/>
    </row>
    <row r="6" spans="1:15">
      <c r="L6" s="456"/>
      <c r="M6" s="456"/>
      <c r="N6" s="456"/>
      <c r="O6" s="456"/>
    </row>
    <row r="7" spans="1:15">
      <c r="L7" s="456"/>
      <c r="M7" s="456"/>
      <c r="N7" s="456"/>
      <c r="O7" s="456"/>
    </row>
    <row r="8" spans="1:15">
      <c r="L8" s="456"/>
      <c r="M8" s="456"/>
      <c r="N8" s="456"/>
      <c r="O8" s="456"/>
    </row>
    <row r="9" spans="1:15">
      <c r="L9" s="456"/>
      <c r="M9" s="456"/>
      <c r="N9" s="456"/>
      <c r="O9" s="456"/>
    </row>
    <row r="10" spans="1:15">
      <c r="L10" s="456"/>
      <c r="M10" s="456"/>
      <c r="N10" s="456"/>
      <c r="O10" s="456"/>
    </row>
    <row r="11" spans="1:15">
      <c r="L11" s="456"/>
      <c r="M11" s="456"/>
      <c r="N11" s="456"/>
      <c r="O11" s="456"/>
    </row>
    <row r="12" spans="1:15">
      <c r="A12" s="24"/>
      <c r="L12" s="456"/>
      <c r="M12" s="456"/>
      <c r="N12" s="456"/>
      <c r="O12" s="456"/>
    </row>
    <row r="13" spans="1:15">
      <c r="A13" s="24"/>
      <c r="L13" s="456"/>
      <c r="M13" s="456"/>
      <c r="N13" s="456"/>
      <c r="O13" s="456"/>
    </row>
    <row r="14" spans="1:15">
      <c r="A14" s="24"/>
      <c r="L14" s="456"/>
      <c r="M14" s="456"/>
      <c r="N14" s="456"/>
      <c r="O14" s="456"/>
    </row>
    <row r="15" spans="1:15">
      <c r="A15" s="24"/>
      <c r="L15" s="456"/>
      <c r="M15" s="456"/>
      <c r="N15" s="456"/>
      <c r="O15" s="456"/>
    </row>
    <row r="16" spans="1:15">
      <c r="L16" s="456"/>
      <c r="M16" s="456"/>
      <c r="N16" s="456"/>
      <c r="O16" s="456"/>
    </row>
    <row r="17" spans="5:15">
      <c r="L17" s="456"/>
      <c r="M17" s="456"/>
      <c r="N17" s="456"/>
      <c r="O17" s="456"/>
    </row>
    <row r="18" spans="5:15">
      <c r="L18" s="456"/>
      <c r="M18" s="456"/>
      <c r="N18" s="456"/>
      <c r="O18" s="456"/>
    </row>
    <row r="19" spans="5:15">
      <c r="L19" s="456"/>
      <c r="M19" s="456"/>
      <c r="N19" s="456"/>
      <c r="O19" s="456"/>
    </row>
    <row r="20" spans="5:15">
      <c r="L20" s="456"/>
      <c r="M20" s="456"/>
      <c r="N20" s="456"/>
      <c r="O20" s="456"/>
    </row>
    <row r="29" spans="5:15">
      <c r="E29" s="46"/>
      <c r="F29" s="46"/>
      <c r="G29" s="46"/>
      <c r="H29" s="46"/>
      <c r="I29" s="46"/>
      <c r="J29" s="46"/>
      <c r="K29" s="46"/>
      <c r="L29" s="46"/>
      <c r="M29" s="46"/>
      <c r="N29" s="46"/>
      <c r="O29" s="46"/>
    </row>
    <row r="33" spans="1:4">
      <c r="A33" s="93" t="s">
        <v>434</v>
      </c>
    </row>
    <row r="34" spans="1:4">
      <c r="A34" s="48" t="s">
        <v>461</v>
      </c>
    </row>
    <row r="35" spans="1:4" hidden="1"/>
    <row r="36" spans="1:4" hidden="1"/>
    <row r="37" spans="1:4" hidden="1"/>
    <row r="38" spans="1:4" hidden="1">
      <c r="A38" s="22" t="s">
        <v>45</v>
      </c>
      <c r="B38" s="22" t="s">
        <v>75</v>
      </c>
      <c r="C38" s="21" t="s">
        <v>148</v>
      </c>
    </row>
    <row r="39" spans="1:4" hidden="1">
      <c r="A39" s="407" t="s">
        <v>41</v>
      </c>
      <c r="B39" s="91">
        <v>7946.4599099999996</v>
      </c>
      <c r="C39" s="408">
        <v>0.48796036001640924</v>
      </c>
      <c r="D39" s="23"/>
    </row>
    <row r="40" spans="1:4" hidden="1">
      <c r="A40" s="407" t="s">
        <v>30</v>
      </c>
      <c r="B40" s="91">
        <v>1356.10598</v>
      </c>
      <c r="C40" s="408">
        <v>8.3273051109019641E-2</v>
      </c>
      <c r="D40" s="23"/>
    </row>
    <row r="41" spans="1:4" hidden="1">
      <c r="A41" s="407" t="s">
        <v>33</v>
      </c>
      <c r="B41" s="91">
        <v>1352.4601</v>
      </c>
      <c r="C41" s="408">
        <v>8.3049172182110581E-2</v>
      </c>
      <c r="D41" s="23"/>
    </row>
    <row r="42" spans="1:4" hidden="1">
      <c r="A42" s="407" t="s">
        <v>181</v>
      </c>
      <c r="B42" s="91">
        <v>1148.91347</v>
      </c>
      <c r="C42" s="408">
        <v>7.0550186724455774E-2</v>
      </c>
      <c r="D42" s="23"/>
    </row>
    <row r="43" spans="1:4" hidden="1">
      <c r="A43" s="407" t="s">
        <v>36</v>
      </c>
      <c r="B43" s="91">
        <v>1098.5589500000001</v>
      </c>
      <c r="C43" s="408">
        <v>6.7458116798232062E-2</v>
      </c>
      <c r="D43" s="23"/>
    </row>
    <row r="44" spans="1:4" hidden="1">
      <c r="A44" s="407" t="s">
        <v>404</v>
      </c>
      <c r="B44" s="91">
        <v>422.32721000000004</v>
      </c>
      <c r="C44" s="408">
        <v>2.5933426931027671E-2</v>
      </c>
      <c r="D44" s="23"/>
    </row>
    <row r="45" spans="1:4" hidden="1">
      <c r="A45" s="407" t="s">
        <v>31</v>
      </c>
      <c r="B45" s="91">
        <v>421.00504000000001</v>
      </c>
      <c r="C45" s="408">
        <v>2.5852237752889237E-2</v>
      </c>
      <c r="D45" s="23"/>
    </row>
    <row r="46" spans="1:4" hidden="1">
      <c r="A46" s="407" t="s">
        <v>43</v>
      </c>
      <c r="B46" s="91">
        <v>415.55511999999999</v>
      </c>
      <c r="C46" s="408">
        <v>2.5517579936027407E-2</v>
      </c>
      <c r="D46" s="23"/>
    </row>
    <row r="47" spans="1:4" hidden="1">
      <c r="A47" s="407" t="s">
        <v>37</v>
      </c>
      <c r="B47" s="91">
        <v>337.4246</v>
      </c>
      <c r="C47" s="408">
        <v>2.0719896804260465E-2</v>
      </c>
      <c r="D47" s="23"/>
    </row>
    <row r="48" spans="1:4" hidden="1">
      <c r="A48" s="407" t="s">
        <v>401</v>
      </c>
      <c r="B48" s="91">
        <v>270.86401999999998</v>
      </c>
      <c r="C48" s="408">
        <v>1.6632677470424927E-2</v>
      </c>
      <c r="D48" s="23"/>
    </row>
    <row r="49" spans="1:4" hidden="1">
      <c r="A49" s="407" t="s">
        <v>32</v>
      </c>
      <c r="B49" s="91">
        <v>251.08244999999999</v>
      </c>
      <c r="C49" s="408">
        <v>1.5417970276502923E-2</v>
      </c>
      <c r="D49" s="23"/>
    </row>
    <row r="50" spans="1:4" hidden="1">
      <c r="A50" s="407" t="s">
        <v>40</v>
      </c>
      <c r="B50" s="91">
        <v>217.64296000000002</v>
      </c>
      <c r="C50" s="408">
        <v>1.3364584773528037E-2</v>
      </c>
      <c r="D50" s="23"/>
    </row>
    <row r="51" spans="1:4" hidden="1">
      <c r="A51" s="407" t="s">
        <v>403</v>
      </c>
      <c r="B51" s="91">
        <v>215.04431999999997</v>
      </c>
      <c r="C51" s="408">
        <v>1.3205012671697216E-2</v>
      </c>
      <c r="D51" s="23"/>
    </row>
    <row r="52" spans="1:4" hidden="1">
      <c r="A52" s="407" t="s">
        <v>462</v>
      </c>
      <c r="B52" s="91">
        <v>831.60802000000001</v>
      </c>
      <c r="C52" s="408">
        <v>5.1065726553414813E-2</v>
      </c>
      <c r="D52" s="23"/>
    </row>
    <row r="53" spans="1:4" hidden="1">
      <c r="A53" s="407" t="s">
        <v>410</v>
      </c>
      <c r="B53" s="91">
        <v>174.34908999999999</v>
      </c>
      <c r="C53" s="408">
        <v>1.0706081159218148E-2</v>
      </c>
      <c r="D53" s="23"/>
    </row>
    <row r="54" spans="1:4" hidden="1">
      <c r="A54" s="407" t="s">
        <v>400</v>
      </c>
      <c r="B54" s="91">
        <v>133.42158000000001</v>
      </c>
      <c r="C54" s="408">
        <v>8.192886259808508E-3</v>
      </c>
      <c r="D54" s="23"/>
    </row>
    <row r="55" spans="1:4" hidden="1">
      <c r="A55" s="407" t="s">
        <v>405</v>
      </c>
      <c r="B55" s="91">
        <v>109.33568</v>
      </c>
      <c r="C55" s="408">
        <v>6.7138673547324198E-3</v>
      </c>
      <c r="D55" s="23"/>
    </row>
    <row r="56" spans="1:4" hidden="1">
      <c r="A56" s="407" t="s">
        <v>42</v>
      </c>
      <c r="B56" s="91">
        <v>109.20471000000001</v>
      </c>
      <c r="C56" s="408">
        <v>6.7058250102072902E-3</v>
      </c>
      <c r="D56" s="23"/>
    </row>
    <row r="57" spans="1:4" hidden="1">
      <c r="A57" s="407" t="s">
        <v>406</v>
      </c>
      <c r="B57" s="91">
        <v>102.85799</v>
      </c>
      <c r="C57" s="408">
        <v>6.3160982877171817E-3</v>
      </c>
      <c r="D57" s="23"/>
    </row>
    <row r="58" spans="1:4" hidden="1">
      <c r="A58" s="407" t="s">
        <v>35</v>
      </c>
      <c r="B58" s="91">
        <v>94.252070000000003</v>
      </c>
      <c r="C58" s="408">
        <v>5.7876431178637651E-3</v>
      </c>
      <c r="D58" s="23"/>
    </row>
    <row r="59" spans="1:4" hidden="1">
      <c r="A59" s="407" t="s">
        <v>407</v>
      </c>
      <c r="B59" s="91">
        <v>50.539050000000003</v>
      </c>
      <c r="C59" s="408">
        <v>3.1034011763972154E-3</v>
      </c>
      <c r="D59" s="23"/>
    </row>
    <row r="60" spans="1:4" hidden="1">
      <c r="A60" s="407" t="s">
        <v>402</v>
      </c>
      <c r="B60" s="91">
        <v>32.999099999999999</v>
      </c>
      <c r="C60" s="408">
        <v>2.0263429122638703E-3</v>
      </c>
      <c r="D60" s="23"/>
    </row>
    <row r="61" spans="1:4" hidden="1">
      <c r="A61" s="407" t="s">
        <v>38</v>
      </c>
      <c r="B61" s="91">
        <v>21.816859999999998</v>
      </c>
      <c r="C61" s="408">
        <v>1.3396862226198029E-3</v>
      </c>
      <c r="D61" s="23"/>
    </row>
    <row r="62" spans="1:4" hidden="1">
      <c r="A62" s="407" t="s">
        <v>408</v>
      </c>
      <c r="B62" s="91">
        <v>2.83189</v>
      </c>
      <c r="C62" s="408">
        <v>1.7389505258661391E-4</v>
      </c>
      <c r="D62" s="23"/>
    </row>
    <row r="63" spans="1:4" ht="16.5" hidden="1" thickTop="1">
      <c r="B63" s="409">
        <v>16285.05215</v>
      </c>
    </row>
    <row r="64" spans="1:4">
      <c r="C64" s="410"/>
      <c r="D64" s="23"/>
    </row>
  </sheetData>
  <sheetProtection algorithmName="SHA-512" hashValue="PcbWPoeoDvndiko6Yxu/j+M8Io/JKoaoz27AmUNedJJ3cl25bTa5VNhqmxmuqVn1uDbX457pFuD+okVs5cO7+w==" saltValue="f9PNJOT9iFost8avlKsV0Q==" spinCount="100000" sheet="1"/>
  <mergeCells count="1">
    <mergeCell ref="L2:O20"/>
  </mergeCells>
  <pageMargins left="0.7" right="0.7" top="0.75" bottom="0.75" header="0.3" footer="0.3"/>
  <pageSetup orientation="portrait" horizontalDpi="4294967292" verticalDpi="4294967292"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42"/>
  <sheetViews>
    <sheetView showGridLines="0" zoomScale="80" zoomScaleNormal="80" workbookViewId="0">
      <selection activeCell="T13" sqref="T13"/>
    </sheetView>
  </sheetViews>
  <sheetFormatPr defaultColWidth="8.75" defaultRowHeight="15"/>
  <cols>
    <col min="1" max="1" width="29.25" style="129" customWidth="1"/>
    <col min="2" max="4" width="9.125" style="129" bestFit="1" customWidth="1"/>
    <col min="5" max="12" width="10.125" style="129" bestFit="1" customWidth="1"/>
    <col min="13" max="13" width="7.25" style="129" customWidth="1"/>
    <col min="14" max="18" width="10.125" style="129" bestFit="1" customWidth="1"/>
    <col min="19" max="20" width="9.875" style="129" customWidth="1"/>
    <col min="21" max="16384" width="8.75" style="129"/>
  </cols>
  <sheetData>
    <row r="1" spans="14:17">
      <c r="N1" s="165"/>
    </row>
    <row r="2" spans="14:17" ht="14.45" customHeight="1">
      <c r="N2" s="441" t="s">
        <v>476</v>
      </c>
      <c r="O2" s="441"/>
      <c r="P2" s="441"/>
      <c r="Q2" s="441"/>
    </row>
    <row r="3" spans="14:17" ht="14.45" customHeight="1">
      <c r="N3" s="441"/>
      <c r="O3" s="441"/>
      <c r="P3" s="441"/>
      <c r="Q3" s="441"/>
    </row>
    <row r="4" spans="14:17" ht="14.45" customHeight="1">
      <c r="N4" s="441"/>
      <c r="O4" s="441"/>
      <c r="P4" s="441"/>
      <c r="Q4" s="441"/>
    </row>
    <row r="5" spans="14:17" ht="14.45" customHeight="1">
      <c r="N5" s="441"/>
      <c r="O5" s="441"/>
      <c r="P5" s="441"/>
      <c r="Q5" s="441"/>
    </row>
    <row r="6" spans="14:17" ht="14.45" customHeight="1">
      <c r="N6" s="441"/>
      <c r="O6" s="441"/>
      <c r="P6" s="441"/>
      <c r="Q6" s="441"/>
    </row>
    <row r="7" spans="14:17" ht="14.45" customHeight="1">
      <c r="N7" s="441"/>
      <c r="O7" s="441"/>
      <c r="P7" s="441"/>
      <c r="Q7" s="441"/>
    </row>
    <row r="8" spans="14:17" ht="14.45" customHeight="1">
      <c r="N8" s="441"/>
      <c r="O8" s="441"/>
      <c r="P8" s="441"/>
      <c r="Q8" s="441"/>
    </row>
    <row r="9" spans="14:17" ht="14.45" customHeight="1">
      <c r="N9" s="441"/>
      <c r="O9" s="441"/>
      <c r="P9" s="441"/>
      <c r="Q9" s="441"/>
    </row>
    <row r="10" spans="14:17" ht="14.45" customHeight="1">
      <c r="N10" s="441"/>
      <c r="O10" s="441"/>
      <c r="P10" s="441"/>
      <c r="Q10" s="441"/>
    </row>
    <row r="11" spans="14:17" ht="14.45" customHeight="1">
      <c r="N11" s="441"/>
      <c r="O11" s="441"/>
      <c r="P11" s="441"/>
      <c r="Q11" s="441"/>
    </row>
    <row r="12" spans="14:17" ht="14.45" customHeight="1">
      <c r="N12" s="441"/>
      <c r="O12" s="441"/>
      <c r="P12" s="441"/>
      <c r="Q12" s="441"/>
    </row>
    <row r="13" spans="14:17" ht="14.45" customHeight="1">
      <c r="N13" s="441"/>
      <c r="O13" s="441"/>
      <c r="P13" s="441"/>
      <c r="Q13" s="441"/>
    </row>
    <row r="14" spans="14:17" ht="14.45" customHeight="1">
      <c r="N14" s="441"/>
      <c r="O14" s="441"/>
      <c r="P14" s="441"/>
      <c r="Q14" s="441"/>
    </row>
    <row r="15" spans="14:17" ht="14.45" customHeight="1">
      <c r="N15" s="441"/>
      <c r="O15" s="441"/>
      <c r="P15" s="441"/>
      <c r="Q15" s="441"/>
    </row>
    <row r="16" spans="14:17" ht="14.45" customHeight="1">
      <c r="N16" s="441"/>
      <c r="O16" s="441"/>
      <c r="P16" s="441"/>
      <c r="Q16" s="441"/>
    </row>
    <row r="17" spans="1:17" ht="14.45" customHeight="1">
      <c r="N17" s="441"/>
      <c r="O17" s="441"/>
      <c r="P17" s="441"/>
      <c r="Q17" s="441"/>
    </row>
    <row r="18" spans="1:17" ht="14.45" customHeight="1">
      <c r="N18" s="441"/>
      <c r="O18" s="441"/>
      <c r="P18" s="441"/>
      <c r="Q18" s="441"/>
    </row>
    <row r="19" spans="1:17" ht="14.45" customHeight="1">
      <c r="N19" s="441"/>
      <c r="O19" s="441"/>
      <c r="P19" s="441"/>
      <c r="Q19" s="441"/>
    </row>
    <row r="20" spans="1:17" ht="14.45" customHeight="1">
      <c r="N20" s="441"/>
      <c r="O20" s="441"/>
      <c r="P20" s="441"/>
      <c r="Q20" s="441"/>
    </row>
    <row r="21" spans="1:17">
      <c r="N21" s="441"/>
      <c r="O21" s="441"/>
      <c r="P21" s="441"/>
      <c r="Q21" s="441"/>
    </row>
    <row r="22" spans="1:17">
      <c r="N22" s="441"/>
      <c r="O22" s="441"/>
      <c r="P22" s="441"/>
      <c r="Q22" s="441"/>
    </row>
    <row r="23" spans="1:17">
      <c r="N23" s="441"/>
      <c r="O23" s="441"/>
      <c r="P23" s="441"/>
      <c r="Q23" s="441"/>
    </row>
    <row r="24" spans="1:17">
      <c r="N24" s="441"/>
      <c r="O24" s="441"/>
      <c r="P24" s="441"/>
      <c r="Q24" s="441"/>
    </row>
    <row r="30" spans="1:17">
      <c r="A30" s="160" t="s">
        <v>125</v>
      </c>
    </row>
    <row r="33" spans="1:20" s="343" customFormat="1" hidden="1">
      <c r="B33" s="345"/>
      <c r="C33" s="345"/>
      <c r="D33" s="345"/>
      <c r="E33" s="345"/>
      <c r="F33" s="345"/>
      <c r="G33" s="345"/>
      <c r="H33" s="345"/>
      <c r="I33" s="345"/>
      <c r="J33" s="345"/>
      <c r="K33" s="345"/>
      <c r="L33" s="345"/>
      <c r="M33" s="345"/>
      <c r="N33" s="345"/>
      <c r="O33" s="345"/>
      <c r="P33" s="345"/>
      <c r="Q33" s="345"/>
      <c r="R33" s="345"/>
    </row>
    <row r="34" spans="1:20" s="343" customFormat="1" hidden="1">
      <c r="B34" s="343">
        <v>2000</v>
      </c>
      <c r="C34" s="343">
        <v>2001</v>
      </c>
      <c r="D34" s="343">
        <v>2002</v>
      </c>
      <c r="E34" s="343">
        <v>2003</v>
      </c>
      <c r="F34" s="343">
        <v>2004</v>
      </c>
      <c r="G34" s="343">
        <v>2005</v>
      </c>
      <c r="H34" s="343">
        <v>2006</v>
      </c>
      <c r="I34" s="343">
        <v>2007</v>
      </c>
      <c r="J34" s="343">
        <v>2008</v>
      </c>
      <c r="K34" s="343">
        <v>2009</v>
      </c>
      <c r="L34" s="343">
        <v>2010</v>
      </c>
      <c r="M34" s="343">
        <v>2011</v>
      </c>
      <c r="N34" s="343">
        <v>2012</v>
      </c>
      <c r="O34" s="343">
        <v>2013</v>
      </c>
      <c r="P34" s="343">
        <v>2014</v>
      </c>
      <c r="Q34" s="343">
        <v>2015</v>
      </c>
      <c r="R34" s="343">
        <v>2016</v>
      </c>
      <c r="S34" s="349" t="s">
        <v>356</v>
      </c>
      <c r="T34" s="349" t="s">
        <v>351</v>
      </c>
    </row>
    <row r="35" spans="1:20" s="343" customFormat="1" hidden="1">
      <c r="A35" s="343" t="s">
        <v>352</v>
      </c>
      <c r="B35" s="344">
        <v>2164.6573100000001</v>
      </c>
      <c r="C35" s="344">
        <v>2575.5288700000001</v>
      </c>
      <c r="D35" s="344">
        <v>3013.5631899999998</v>
      </c>
      <c r="E35" s="344">
        <v>3504.4065300000002</v>
      </c>
      <c r="F35" s="344">
        <v>3990.6780599999997</v>
      </c>
      <c r="G35" s="344">
        <v>4429.3463599999995</v>
      </c>
      <c r="H35" s="344">
        <v>4914.0101400000003</v>
      </c>
      <c r="I35" s="344">
        <v>5439.76242</v>
      </c>
      <c r="J35" s="344">
        <v>6002.7170800000004</v>
      </c>
      <c r="K35" s="344">
        <v>6525.6885899999997</v>
      </c>
      <c r="L35" s="344">
        <v>7062.9790499999999</v>
      </c>
      <c r="M35" s="344">
        <v>7593.14876</v>
      </c>
      <c r="N35" s="344">
        <v>8048.9784499999996</v>
      </c>
      <c r="O35" s="344">
        <v>8460.9564499999997</v>
      </c>
      <c r="P35" s="344">
        <v>8695.0810000000001</v>
      </c>
      <c r="Q35" s="344">
        <v>8649.8234000000011</v>
      </c>
      <c r="R35" s="344">
        <v>8548.3421200000012</v>
      </c>
      <c r="S35" s="350">
        <f>(R35-B35)/B35</f>
        <v>2.949051002442507</v>
      </c>
      <c r="T35" s="350">
        <f>(R35-L35)/L35</f>
        <v>0.21030263002125163</v>
      </c>
    </row>
    <row r="36" spans="1:20" s="343" customFormat="1" hidden="1">
      <c r="A36" s="343" t="s">
        <v>353</v>
      </c>
      <c r="B36" s="344">
        <v>2841.2548200000001</v>
      </c>
      <c r="C36" s="344">
        <v>3212.7790999999997</v>
      </c>
      <c r="D36" s="344">
        <v>3602.4681</v>
      </c>
      <c r="E36" s="344">
        <v>4042.61157</v>
      </c>
      <c r="F36" s="344">
        <v>4469.9734399999998</v>
      </c>
      <c r="G36" s="344">
        <v>4838.24226</v>
      </c>
      <c r="H36" s="344">
        <v>5260.1192100000007</v>
      </c>
      <c r="I36" s="344">
        <v>5725.6423500000001</v>
      </c>
      <c r="J36" s="344">
        <v>6227.8732799999998</v>
      </c>
      <c r="K36" s="344">
        <v>6689.4234300000007</v>
      </c>
      <c r="L36" s="344">
        <v>7144.5085900000004</v>
      </c>
      <c r="M36" s="344">
        <v>7583.4991399999999</v>
      </c>
      <c r="N36" s="344">
        <v>7799.2319600000001</v>
      </c>
      <c r="O36" s="344">
        <v>7750.8346299999994</v>
      </c>
      <c r="P36" s="344">
        <v>7791.9498299999996</v>
      </c>
      <c r="Q36" s="344">
        <v>7780.3884799999996</v>
      </c>
      <c r="R36" s="344">
        <v>7736.71</v>
      </c>
      <c r="S36" s="350">
        <f>(R36-B36)/B36</f>
        <v>1.7229905412003841</v>
      </c>
      <c r="T36" s="350">
        <f>(R36-L36)/L36</f>
        <v>8.2889033240003379E-2</v>
      </c>
    </row>
    <row r="37" spans="1:20" s="343" customFormat="1" hidden="1">
      <c r="S37" s="346"/>
    </row>
    <row r="38" spans="1:20" s="343" customFormat="1" hidden="1">
      <c r="A38" s="343" t="s">
        <v>354</v>
      </c>
      <c r="B38" s="351">
        <f>B35/SUM(B35:B36)</f>
        <v>0.43242015716324606</v>
      </c>
      <c r="C38" s="347">
        <f t="shared" ref="C38:R38" si="0">C35/SUM(C35:C36)</f>
        <v>0.44495366924991037</v>
      </c>
      <c r="D38" s="347">
        <f t="shared" si="0"/>
        <v>0.4554940957662853</v>
      </c>
      <c r="E38" s="347">
        <f t="shared" si="0"/>
        <v>0.46434319933590729</v>
      </c>
      <c r="F38" s="347">
        <f t="shared" si="0"/>
        <v>0.4716750311722448</v>
      </c>
      <c r="G38" s="347">
        <f t="shared" si="0"/>
        <v>0.47793946641537488</v>
      </c>
      <c r="H38" s="347">
        <f t="shared" si="0"/>
        <v>0.48299072785033931</v>
      </c>
      <c r="I38" s="347">
        <f t="shared" si="0"/>
        <v>0.48719795941620836</v>
      </c>
      <c r="J38" s="347">
        <f t="shared" si="0"/>
        <v>0.49079536664328283</v>
      </c>
      <c r="K38" s="347">
        <f t="shared" si="0"/>
        <v>0.49380501505578606</v>
      </c>
      <c r="L38" s="351">
        <f t="shared" si="0"/>
        <v>0.4971307544984076</v>
      </c>
      <c r="M38" s="347">
        <f t="shared" si="0"/>
        <v>0.50031791012295934</v>
      </c>
      <c r="N38" s="347">
        <f t="shared" si="0"/>
        <v>0.50787932780859635</v>
      </c>
      <c r="O38" s="347">
        <f t="shared" si="0"/>
        <v>0.52190139931164226</v>
      </c>
      <c r="P38" s="347">
        <f t="shared" si="0"/>
        <v>0.52738913935784759</v>
      </c>
      <c r="Q38" s="347">
        <f t="shared" si="0"/>
        <v>0.5264584208149603</v>
      </c>
      <c r="R38" s="351">
        <f t="shared" si="0"/>
        <v>0.52491954321113965</v>
      </c>
      <c r="S38" s="346"/>
    </row>
    <row r="39" spans="1:20" s="343" customFormat="1" hidden="1">
      <c r="A39" s="343" t="s">
        <v>355</v>
      </c>
      <c r="B39" s="352">
        <f>1-B38</f>
        <v>0.567579842836754</v>
      </c>
      <c r="C39" s="348">
        <f t="shared" ref="C39:R39" si="1">1-C38</f>
        <v>0.55504633075008969</v>
      </c>
      <c r="D39" s="348">
        <f t="shared" si="1"/>
        <v>0.5445059042337147</v>
      </c>
      <c r="E39" s="348">
        <f t="shared" si="1"/>
        <v>0.53565680066409271</v>
      </c>
      <c r="F39" s="348">
        <f t="shared" si="1"/>
        <v>0.52832496882775515</v>
      </c>
      <c r="G39" s="348">
        <f t="shared" si="1"/>
        <v>0.52206053358462512</v>
      </c>
      <c r="H39" s="348">
        <f t="shared" si="1"/>
        <v>0.51700927214966064</v>
      </c>
      <c r="I39" s="348">
        <f t="shared" si="1"/>
        <v>0.51280204058379164</v>
      </c>
      <c r="J39" s="348">
        <f t="shared" si="1"/>
        <v>0.50920463335671717</v>
      </c>
      <c r="K39" s="348">
        <f t="shared" si="1"/>
        <v>0.506194984944214</v>
      </c>
      <c r="L39" s="352">
        <f t="shared" si="1"/>
        <v>0.5028692455015924</v>
      </c>
      <c r="M39" s="348">
        <f t="shared" si="1"/>
        <v>0.49968208987704066</v>
      </c>
      <c r="N39" s="348">
        <f t="shared" si="1"/>
        <v>0.49212067219140365</v>
      </c>
      <c r="O39" s="348">
        <f t="shared" si="1"/>
        <v>0.47809860068835774</v>
      </c>
      <c r="P39" s="348">
        <f t="shared" si="1"/>
        <v>0.47261086064215241</v>
      </c>
      <c r="Q39" s="348">
        <f t="shared" si="1"/>
        <v>0.4735415791850397</v>
      </c>
      <c r="R39" s="352">
        <f t="shared" si="1"/>
        <v>0.47508045678886035</v>
      </c>
      <c r="S39" s="346"/>
    </row>
    <row r="40" spans="1:20" s="343" customFormat="1" hidden="1"/>
    <row r="41" spans="1:20" s="343" customFormat="1" ht="15.75" hidden="1">
      <c r="L41" s="326"/>
      <c r="M41" s="326"/>
      <c r="N41" s="326"/>
      <c r="O41" s="326"/>
      <c r="P41" s="326"/>
      <c r="Q41" s="326"/>
      <c r="R41" s="353">
        <f>SUM(R35:R36)</f>
        <v>16285.05212</v>
      </c>
    </row>
    <row r="42" spans="1:20" s="343" customFormat="1" hidden="1"/>
  </sheetData>
  <sheetProtection algorithmName="SHA-512" hashValue="+nNZTk0qav42dNCJ4Emhd3cONsWwg/HCJa04w6MVMlb9fAINHH0NL9WUnieLCKYmg6yzgcoOGAn+bszBL5+c6Q==" saltValue="VTLNB5s8CJ9ms1nVIa9XWw==" spinCount="100000" sheet="1"/>
  <mergeCells count="1">
    <mergeCell ref="N2:Q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T90"/>
  <sheetViews>
    <sheetView showGridLines="0" zoomScale="80" zoomScaleNormal="80" workbookViewId="0">
      <selection activeCell="X14" sqref="X14"/>
    </sheetView>
  </sheetViews>
  <sheetFormatPr defaultColWidth="8.75" defaultRowHeight="15.75"/>
  <cols>
    <col min="1" max="1" width="29.75" style="125" customWidth="1"/>
    <col min="2" max="7" width="6.25" style="125" customWidth="1"/>
    <col min="8" max="8" width="7.25" style="125" customWidth="1"/>
    <col min="9" max="11" width="6.25" style="125" customWidth="1"/>
    <col min="12" max="12" width="9.25" style="125" customWidth="1"/>
    <col min="13" max="16384" width="8.75" style="125"/>
  </cols>
  <sheetData>
    <row r="2" spans="17:20" ht="15.6" customHeight="1">
      <c r="Q2" s="440" t="s">
        <v>399</v>
      </c>
      <c r="R2" s="440"/>
      <c r="S2" s="440"/>
      <c r="T2" s="440"/>
    </row>
    <row r="3" spans="17:20">
      <c r="Q3" s="440"/>
      <c r="R3" s="440"/>
      <c r="S3" s="440"/>
      <c r="T3" s="440"/>
    </row>
    <row r="4" spans="17:20">
      <c r="Q4" s="440"/>
      <c r="R4" s="440"/>
      <c r="S4" s="440"/>
      <c r="T4" s="440"/>
    </row>
    <row r="5" spans="17:20">
      <c r="Q5" s="440"/>
      <c r="R5" s="440"/>
      <c r="S5" s="440"/>
      <c r="T5" s="440"/>
    </row>
    <row r="6" spans="17:20">
      <c r="Q6" s="440"/>
      <c r="R6" s="440"/>
      <c r="S6" s="440"/>
      <c r="T6" s="440"/>
    </row>
    <row r="7" spans="17:20">
      <c r="Q7" s="440"/>
      <c r="R7" s="440"/>
      <c r="S7" s="440"/>
      <c r="T7" s="440"/>
    </row>
    <row r="8" spans="17:20">
      <c r="Q8" s="440"/>
      <c r="R8" s="440"/>
      <c r="S8" s="440"/>
      <c r="T8" s="440"/>
    </row>
    <row r="9" spans="17:20">
      <c r="Q9" s="440"/>
      <c r="R9" s="440"/>
      <c r="S9" s="440"/>
      <c r="T9" s="440"/>
    </row>
    <row r="10" spans="17:20">
      <c r="Q10" s="440"/>
      <c r="R10" s="440"/>
      <c r="S10" s="440"/>
      <c r="T10" s="440"/>
    </row>
    <row r="11" spans="17:20">
      <c r="Q11" s="440"/>
      <c r="R11" s="440"/>
      <c r="S11" s="440"/>
      <c r="T11" s="440"/>
    </row>
    <row r="12" spans="17:20">
      <c r="Q12" s="440"/>
      <c r="R12" s="440"/>
      <c r="S12" s="440"/>
      <c r="T12" s="440"/>
    </row>
    <row r="13" spans="17:20">
      <c r="Q13" s="440"/>
      <c r="R13" s="440"/>
      <c r="S13" s="440"/>
      <c r="T13" s="440"/>
    </row>
    <row r="14" spans="17:20">
      <c r="Q14" s="440"/>
      <c r="R14" s="440"/>
      <c r="S14" s="440"/>
      <c r="T14" s="440"/>
    </row>
    <row r="15" spans="17:20">
      <c r="Q15" s="440"/>
      <c r="R15" s="440"/>
      <c r="S15" s="440"/>
      <c r="T15" s="440"/>
    </row>
    <row r="16" spans="17:20">
      <c r="Q16"/>
      <c r="R16"/>
      <c r="S16"/>
      <c r="T16"/>
    </row>
    <row r="17" spans="1:20">
      <c r="Q17"/>
      <c r="R17"/>
      <c r="S17"/>
      <c r="T17"/>
    </row>
    <row r="18" spans="1:20">
      <c r="Q18"/>
      <c r="R18"/>
      <c r="S18"/>
      <c r="T18"/>
    </row>
    <row r="19" spans="1:20">
      <c r="Q19"/>
      <c r="R19"/>
      <c r="S19"/>
      <c r="T19"/>
    </row>
    <row r="20" spans="1:20">
      <c r="Q20" s="95"/>
      <c r="R20"/>
      <c r="S20"/>
      <c r="T20"/>
    </row>
    <row r="21" spans="1:20">
      <c r="Q21"/>
      <c r="R21"/>
      <c r="S21"/>
      <c r="T21"/>
    </row>
    <row r="22" spans="1:20">
      <c r="Q22"/>
      <c r="R22"/>
      <c r="S22"/>
      <c r="T22"/>
    </row>
    <row r="23" spans="1:20">
      <c r="Q23"/>
      <c r="R23"/>
      <c r="S23"/>
      <c r="T23"/>
    </row>
    <row r="24" spans="1:20">
      <c r="Q24"/>
      <c r="R24"/>
      <c r="S24"/>
      <c r="T24"/>
    </row>
    <row r="25" spans="1:20">
      <c r="Q25"/>
      <c r="R25"/>
      <c r="S25"/>
      <c r="T25"/>
    </row>
    <row r="26" spans="1:20">
      <c r="A26" s="125" t="s">
        <v>294</v>
      </c>
    </row>
    <row r="27" spans="1:20">
      <c r="A27" s="125" t="s">
        <v>87</v>
      </c>
    </row>
    <row r="32" spans="1:20" hidden="1">
      <c r="A32" s="127"/>
    </row>
    <row r="33" spans="1:18" hidden="1">
      <c r="A33" s="125" t="s">
        <v>244</v>
      </c>
      <c r="B33" s="127">
        <v>2010</v>
      </c>
      <c r="C33" s="127">
        <v>2011</v>
      </c>
      <c r="D33" s="127">
        <v>2012</v>
      </c>
      <c r="E33" s="127">
        <v>2013</v>
      </c>
      <c r="F33" s="127">
        <v>2014</v>
      </c>
      <c r="G33" s="127">
        <v>2015</v>
      </c>
      <c r="H33" s="125">
        <v>2016</v>
      </c>
      <c r="J33" s="125" t="s">
        <v>140</v>
      </c>
      <c r="L33" s="125" t="s">
        <v>245</v>
      </c>
    </row>
    <row r="34" spans="1:18" hidden="1">
      <c r="A34" s="128" t="s">
        <v>246</v>
      </c>
      <c r="B34" s="126">
        <v>0.92060613856660944</v>
      </c>
      <c r="C34" s="126">
        <v>0.9048067388783031</v>
      </c>
      <c r="D34" s="126">
        <v>0.8701129782524033</v>
      </c>
      <c r="E34" s="126">
        <v>0.90930799329585732</v>
      </c>
      <c r="F34" s="126">
        <v>0.95040875946961167</v>
      </c>
      <c r="G34" s="126">
        <v>0.90514980722504135</v>
      </c>
      <c r="H34" s="126">
        <v>0.98001942244392715</v>
      </c>
      <c r="J34" s="130">
        <f>(H34-B34)/B34</f>
        <v>6.4537136336962328E-2</v>
      </c>
      <c r="K34" s="130"/>
      <c r="L34" s="130">
        <f>(H34-G34)/G34</f>
        <v>8.2715164518917542E-2</v>
      </c>
    </row>
    <row r="35" spans="1:18" hidden="1">
      <c r="A35" s="128" t="s">
        <v>247</v>
      </c>
      <c r="B35" s="126">
        <v>0.42982432856523661</v>
      </c>
      <c r="C35" s="126">
        <v>0.60118164094429616</v>
      </c>
      <c r="D35" s="126">
        <v>0.71411205127066502</v>
      </c>
      <c r="E35" s="126">
        <v>0.72966128576780565</v>
      </c>
      <c r="F35" s="126">
        <v>0.80722590807810712</v>
      </c>
      <c r="G35" s="126">
        <v>0.86101325304596732</v>
      </c>
      <c r="H35" s="126">
        <v>0.85272831349448031</v>
      </c>
      <c r="I35" s="126"/>
      <c r="J35" s="130">
        <f>(H35-B35)/B35</f>
        <v>0.98389959996193521</v>
      </c>
      <c r="K35" s="130"/>
      <c r="L35" s="130">
        <f>(H35-G35)/G35</f>
        <v>-9.6223136196542398E-3</v>
      </c>
      <c r="M35" s="126"/>
      <c r="N35" s="126"/>
      <c r="O35" s="126"/>
      <c r="P35" s="126"/>
      <c r="Q35" s="126"/>
      <c r="R35" s="126"/>
    </row>
    <row r="36" spans="1:18" hidden="1">
      <c r="A36" s="128" t="s">
        <v>248</v>
      </c>
      <c r="B36" s="126">
        <v>0.25957710062367984</v>
      </c>
      <c r="C36" s="126">
        <v>0.28722919399604907</v>
      </c>
      <c r="D36" s="126">
        <v>0.34647219246277067</v>
      </c>
      <c r="E36" s="126">
        <v>0.50812011062387952</v>
      </c>
      <c r="F36" s="126">
        <v>0.58128303284308591</v>
      </c>
      <c r="G36" s="126">
        <v>0.66965851448907043</v>
      </c>
      <c r="H36" s="126">
        <v>0.6441080754211973</v>
      </c>
      <c r="J36" s="130">
        <f>(H36-B36)/B36</f>
        <v>1.4813747972129048</v>
      </c>
      <c r="K36" s="130"/>
      <c r="L36" s="130">
        <f>(H36-G36)/G36</f>
        <v>-3.8154430228319221E-2</v>
      </c>
    </row>
    <row r="37" spans="1:18" hidden="1">
      <c r="A37" s="128" t="s">
        <v>249</v>
      </c>
      <c r="B37" s="126">
        <v>0.20135828435735165</v>
      </c>
      <c r="C37" s="126">
        <v>0.25592204655613154</v>
      </c>
      <c r="D37" s="126">
        <v>0.32374368705379913</v>
      </c>
      <c r="E37" s="126">
        <v>0.38203209028910601</v>
      </c>
      <c r="F37" s="126">
        <v>0.43612487986477383</v>
      </c>
      <c r="G37" s="126">
        <v>0.40442226221337696</v>
      </c>
      <c r="H37" s="126">
        <v>0.4346993158054262</v>
      </c>
      <c r="J37" s="130">
        <f>(H37-B37)/B37</f>
        <v>1.1588350198393773</v>
      </c>
      <c r="K37" s="130"/>
      <c r="L37" s="130">
        <f>(H37-G37)/G37</f>
        <v>7.486495284988734E-2</v>
      </c>
    </row>
    <row r="38" spans="1:18" hidden="1">
      <c r="A38" s="128" t="s">
        <v>250</v>
      </c>
      <c r="B38" s="126">
        <v>0.15051368790669398</v>
      </c>
      <c r="C38" s="126">
        <v>0.12541921674686141</v>
      </c>
      <c r="D38" s="126">
        <v>0.16182999804506309</v>
      </c>
      <c r="E38" s="126">
        <v>0.17806983473305729</v>
      </c>
      <c r="F38" s="126">
        <v>0.16403823956873018</v>
      </c>
      <c r="G38" s="126">
        <v>0.14963251827699428</v>
      </c>
      <c r="H38" s="126">
        <v>0.18498352343571645</v>
      </c>
      <c r="J38" s="130">
        <f>(H38-B38)/B38</f>
        <v>0.22901462324403951</v>
      </c>
      <c r="K38" s="130"/>
      <c r="L38" s="130">
        <f>(H38-G38)/G38</f>
        <v>0.23625215672225519</v>
      </c>
    </row>
    <row r="39" spans="1:18" hidden="1">
      <c r="B39" s="126"/>
      <c r="C39" s="126"/>
      <c r="D39" s="126"/>
      <c r="E39" s="126"/>
      <c r="F39" s="126"/>
      <c r="G39" s="126"/>
      <c r="H39" s="126"/>
      <c r="I39" s="126"/>
      <c r="J39" s="126"/>
      <c r="K39" s="126"/>
    </row>
    <row r="40" spans="1:18" hidden="1">
      <c r="A40" s="127"/>
      <c r="C40" s="126"/>
      <c r="H40" s="226">
        <f>H35/B35</f>
        <v>1.9838995999619351</v>
      </c>
    </row>
    <row r="41" spans="1:18">
      <c r="C41" s="126"/>
      <c r="D41" s="127"/>
      <c r="E41" s="127"/>
      <c r="F41" s="127"/>
    </row>
    <row r="42" spans="1:18">
      <c r="B42" s="126"/>
      <c r="C42" s="126"/>
      <c r="D42" s="126"/>
      <c r="E42" s="126"/>
      <c r="F42" s="126"/>
    </row>
    <row r="43" spans="1:18">
      <c r="C43" s="126"/>
      <c r="D43" s="126"/>
      <c r="E43" s="126"/>
      <c r="F43" s="126"/>
    </row>
    <row r="44" spans="1:18">
      <c r="C44" s="126"/>
      <c r="D44" s="126"/>
      <c r="E44" s="126"/>
      <c r="F44" s="126"/>
    </row>
    <row r="45" spans="1:18">
      <c r="C45" s="126"/>
      <c r="D45" s="126"/>
      <c r="E45" s="126"/>
      <c r="F45" s="126"/>
    </row>
    <row r="46" spans="1:18">
      <c r="C46" s="126"/>
      <c r="D46" s="126"/>
      <c r="E46" s="126"/>
      <c r="F46" s="126"/>
    </row>
    <row r="47" spans="1:18">
      <c r="C47" s="126"/>
      <c r="D47" s="126"/>
      <c r="E47" s="126"/>
      <c r="F47" s="126"/>
    </row>
    <row r="48" spans="1:18">
      <c r="C48" s="126"/>
      <c r="D48" s="126"/>
      <c r="E48" s="126"/>
      <c r="F48" s="126"/>
    </row>
    <row r="49" spans="1:11">
      <c r="C49" s="126"/>
      <c r="D49" s="126"/>
      <c r="E49" s="126"/>
      <c r="F49" s="126"/>
    </row>
    <row r="50" spans="1:11">
      <c r="C50" s="126"/>
      <c r="D50" s="126"/>
      <c r="E50" s="126"/>
      <c r="F50" s="126"/>
    </row>
    <row r="51" spans="1:11">
      <c r="C51" s="126"/>
      <c r="D51" s="126"/>
      <c r="E51" s="126"/>
      <c r="F51" s="126"/>
      <c r="G51" s="126"/>
      <c r="H51" s="126"/>
      <c r="I51" s="126"/>
      <c r="J51" s="126"/>
      <c r="K51" s="126"/>
    </row>
    <row r="53" spans="1:11">
      <c r="A53" s="127"/>
    </row>
    <row r="54" spans="1:11">
      <c r="C54" s="127"/>
      <c r="D54" s="127"/>
      <c r="E54" s="127"/>
      <c r="F54" s="127"/>
      <c r="G54" s="127"/>
    </row>
    <row r="55" spans="1:11">
      <c r="C55" s="126"/>
      <c r="D55" s="126"/>
      <c r="E55" s="126"/>
      <c r="F55" s="126"/>
      <c r="G55" s="126"/>
      <c r="H55" s="126"/>
      <c r="I55" s="126"/>
      <c r="J55" s="126"/>
      <c r="K55" s="126"/>
    </row>
    <row r="56" spans="1:11">
      <c r="B56" s="126"/>
      <c r="C56" s="126"/>
      <c r="D56" s="126"/>
      <c r="E56" s="126"/>
      <c r="F56" s="126"/>
      <c r="G56" s="126"/>
      <c r="H56" s="126"/>
      <c r="I56" s="126"/>
      <c r="J56" s="126"/>
      <c r="K56" s="126"/>
    </row>
    <row r="57" spans="1:11">
      <c r="B57" s="126"/>
      <c r="C57" s="126"/>
      <c r="D57" s="126"/>
      <c r="E57" s="126"/>
      <c r="F57" s="126"/>
      <c r="G57" s="126"/>
      <c r="H57" s="126"/>
      <c r="I57" s="126"/>
      <c r="J57" s="126"/>
      <c r="K57" s="126"/>
    </row>
    <row r="58" spans="1:11">
      <c r="B58" s="126"/>
      <c r="C58" s="126"/>
      <c r="D58" s="126"/>
      <c r="E58" s="126"/>
      <c r="F58" s="126"/>
      <c r="G58" s="126"/>
      <c r="H58" s="126"/>
      <c r="I58" s="126"/>
      <c r="J58" s="126"/>
      <c r="K58" s="126"/>
    </row>
    <row r="59" spans="1:11">
      <c r="B59" s="126"/>
      <c r="C59" s="126"/>
      <c r="D59" s="126"/>
      <c r="E59" s="126"/>
      <c r="F59" s="126"/>
      <c r="G59" s="126"/>
      <c r="H59" s="126"/>
      <c r="I59" s="126"/>
      <c r="J59" s="126"/>
      <c r="K59" s="126"/>
    </row>
    <row r="60" spans="1:11">
      <c r="B60" s="126"/>
      <c r="C60" s="126"/>
      <c r="D60" s="126"/>
      <c r="E60" s="126"/>
      <c r="F60" s="126"/>
      <c r="G60" s="126"/>
      <c r="H60" s="126"/>
      <c r="I60" s="126"/>
      <c r="J60" s="126"/>
      <c r="K60" s="126"/>
    </row>
    <row r="61" spans="1:11">
      <c r="B61" s="126"/>
      <c r="C61" s="126"/>
      <c r="D61" s="126"/>
      <c r="E61" s="126"/>
      <c r="F61" s="126"/>
      <c r="G61" s="126"/>
      <c r="H61" s="126"/>
      <c r="I61" s="126"/>
      <c r="J61" s="126"/>
      <c r="K61" s="126"/>
    </row>
    <row r="62" spans="1:11">
      <c r="B62" s="126"/>
      <c r="C62" s="126"/>
      <c r="D62" s="126"/>
      <c r="E62" s="126"/>
      <c r="F62" s="126"/>
      <c r="G62" s="126"/>
      <c r="H62" s="126"/>
      <c r="I62" s="126"/>
      <c r="J62" s="126"/>
      <c r="K62" s="126"/>
    </row>
    <row r="63" spans="1:11">
      <c r="B63" s="126"/>
      <c r="C63" s="126"/>
      <c r="D63" s="126"/>
      <c r="E63" s="126"/>
      <c r="F63" s="126"/>
      <c r="G63" s="126"/>
      <c r="H63" s="126"/>
      <c r="I63" s="126"/>
      <c r="J63" s="126"/>
      <c r="K63" s="126"/>
    </row>
    <row r="64" spans="1:11">
      <c r="B64" s="126"/>
      <c r="C64" s="126"/>
      <c r="D64" s="126"/>
      <c r="E64" s="126"/>
      <c r="F64" s="126"/>
      <c r="G64" s="126"/>
      <c r="H64" s="126"/>
      <c r="I64" s="126"/>
      <c r="J64" s="126"/>
      <c r="K64" s="126"/>
    </row>
    <row r="66" spans="1:11">
      <c r="A66" s="127"/>
    </row>
    <row r="67" spans="1:11">
      <c r="B67" s="127"/>
      <c r="C67" s="127"/>
      <c r="D67" s="127"/>
      <c r="E67" s="127"/>
      <c r="F67" s="127"/>
      <c r="G67" s="127"/>
    </row>
    <row r="68" spans="1:11">
      <c r="B68" s="126"/>
      <c r="C68" s="126"/>
      <c r="D68" s="126"/>
      <c r="E68" s="126"/>
      <c r="F68" s="126"/>
      <c r="G68" s="126"/>
    </row>
    <row r="69" spans="1:11">
      <c r="B69" s="126"/>
      <c r="C69" s="126"/>
      <c r="D69" s="126"/>
      <c r="E69" s="126"/>
      <c r="F69" s="126"/>
      <c r="G69" s="126"/>
    </row>
    <row r="70" spans="1:11">
      <c r="B70" s="126"/>
      <c r="C70" s="126"/>
      <c r="D70" s="126"/>
      <c r="E70" s="126"/>
      <c r="F70" s="126"/>
      <c r="G70" s="126"/>
    </row>
    <row r="71" spans="1:11">
      <c r="B71" s="126"/>
      <c r="C71" s="126"/>
      <c r="D71" s="126"/>
      <c r="E71" s="126"/>
      <c r="F71" s="126"/>
      <c r="G71" s="126"/>
    </row>
    <row r="72" spans="1:11">
      <c r="B72" s="126"/>
      <c r="C72" s="126"/>
      <c r="D72" s="126"/>
      <c r="E72" s="126"/>
      <c r="F72" s="126"/>
      <c r="G72" s="126"/>
    </row>
    <row r="73" spans="1:11">
      <c r="B73" s="126"/>
      <c r="C73" s="126"/>
      <c r="D73" s="126"/>
      <c r="E73" s="126"/>
      <c r="F73" s="126"/>
      <c r="G73" s="126"/>
    </row>
    <row r="74" spans="1:11">
      <c r="B74" s="126"/>
      <c r="C74" s="126"/>
      <c r="D74" s="126"/>
      <c r="E74" s="126"/>
      <c r="F74" s="126"/>
      <c r="G74" s="126"/>
    </row>
    <row r="75" spans="1:11">
      <c r="B75" s="126"/>
      <c r="C75" s="126"/>
      <c r="D75" s="126"/>
      <c r="E75" s="126"/>
      <c r="F75" s="126"/>
      <c r="G75" s="126"/>
      <c r="H75" s="126"/>
      <c r="I75" s="126"/>
      <c r="J75" s="126"/>
      <c r="K75" s="126"/>
    </row>
    <row r="76" spans="1:11">
      <c r="B76" s="126"/>
      <c r="C76" s="126"/>
      <c r="D76" s="126"/>
      <c r="E76" s="126"/>
      <c r="F76" s="126"/>
      <c r="G76" s="126"/>
      <c r="H76" s="126"/>
      <c r="I76" s="126"/>
      <c r="J76" s="126"/>
      <c r="K76" s="126"/>
    </row>
    <row r="77" spans="1:11">
      <c r="B77" s="126"/>
      <c r="C77" s="126"/>
      <c r="D77" s="126"/>
      <c r="E77" s="126"/>
      <c r="F77" s="126"/>
      <c r="G77" s="126"/>
      <c r="H77" s="126"/>
      <c r="I77" s="126"/>
      <c r="J77" s="126"/>
      <c r="K77" s="126"/>
    </row>
    <row r="79" spans="1:11">
      <c r="A79" s="127"/>
    </row>
    <row r="80" spans="1:11">
      <c r="B80" s="127"/>
      <c r="C80" s="127"/>
      <c r="D80" s="127"/>
      <c r="E80" s="127"/>
      <c r="F80" s="127"/>
      <c r="G80" s="127"/>
      <c r="H80" s="127"/>
      <c r="I80" s="127"/>
      <c r="J80" s="127"/>
      <c r="K80" s="127"/>
    </row>
    <row r="81" spans="2:11">
      <c r="B81" s="126"/>
      <c r="C81" s="126"/>
      <c r="D81" s="126"/>
      <c r="E81" s="126"/>
      <c r="F81" s="126"/>
      <c r="G81" s="126"/>
      <c r="H81" s="126"/>
      <c r="I81" s="126"/>
      <c r="J81" s="126"/>
      <c r="K81" s="126"/>
    </row>
    <row r="82" spans="2:11">
      <c r="B82" s="126"/>
      <c r="C82" s="126"/>
      <c r="D82" s="126"/>
      <c r="E82" s="126"/>
      <c r="F82" s="126"/>
      <c r="G82" s="126"/>
      <c r="H82" s="126"/>
      <c r="I82" s="126"/>
      <c r="J82" s="126"/>
      <c r="K82" s="126"/>
    </row>
    <row r="83" spans="2:11">
      <c r="B83" s="126"/>
      <c r="C83" s="126"/>
      <c r="D83" s="126"/>
      <c r="E83" s="126"/>
      <c r="F83" s="126"/>
      <c r="G83" s="126"/>
      <c r="H83" s="126"/>
      <c r="I83" s="126"/>
      <c r="J83" s="126"/>
      <c r="K83" s="126"/>
    </row>
    <row r="84" spans="2:11">
      <c r="B84" s="126"/>
      <c r="C84" s="126"/>
      <c r="D84" s="126"/>
      <c r="E84" s="126"/>
      <c r="F84" s="126"/>
      <c r="G84" s="126"/>
      <c r="H84" s="126"/>
      <c r="I84" s="126"/>
      <c r="J84" s="126"/>
      <c r="K84" s="126"/>
    </row>
    <row r="85" spans="2:11">
      <c r="B85" s="126"/>
      <c r="C85" s="126"/>
      <c r="D85" s="126"/>
      <c r="E85" s="126"/>
      <c r="F85" s="126"/>
      <c r="G85" s="126"/>
      <c r="H85" s="126"/>
      <c r="I85" s="126"/>
      <c r="J85" s="126"/>
      <c r="K85" s="126"/>
    </row>
    <row r="86" spans="2:11">
      <c r="B86" s="126"/>
      <c r="C86" s="126"/>
      <c r="D86" s="126"/>
      <c r="E86" s="126"/>
      <c r="F86" s="126"/>
      <c r="G86" s="126"/>
      <c r="H86" s="126"/>
      <c r="I86" s="126"/>
      <c r="J86" s="126"/>
      <c r="K86" s="126"/>
    </row>
    <row r="87" spans="2:11">
      <c r="B87" s="126"/>
      <c r="C87" s="126"/>
      <c r="D87" s="126"/>
      <c r="E87" s="126"/>
      <c r="F87" s="126"/>
      <c r="G87" s="126"/>
      <c r="H87" s="126"/>
      <c r="I87" s="126"/>
      <c r="J87" s="126"/>
      <c r="K87" s="126"/>
    </row>
    <row r="88" spans="2:11">
      <c r="B88" s="126"/>
      <c r="C88" s="126"/>
      <c r="D88" s="126"/>
      <c r="E88" s="126"/>
      <c r="F88" s="126"/>
      <c r="G88" s="126"/>
      <c r="H88" s="126"/>
      <c r="I88" s="126"/>
      <c r="J88" s="126"/>
      <c r="K88" s="126"/>
    </row>
    <row r="89" spans="2:11">
      <c r="B89" s="126"/>
      <c r="C89" s="126"/>
      <c r="D89" s="126"/>
      <c r="E89" s="126"/>
      <c r="F89" s="126"/>
      <c r="G89" s="126"/>
      <c r="H89" s="126"/>
      <c r="I89" s="126"/>
      <c r="J89" s="126"/>
      <c r="K89" s="126"/>
    </row>
    <row r="90" spans="2:11">
      <c r="B90" s="126"/>
      <c r="C90" s="126"/>
      <c r="D90" s="126"/>
      <c r="E90" s="126"/>
      <c r="F90" s="126"/>
      <c r="G90" s="126"/>
      <c r="H90" s="126"/>
      <c r="I90" s="126"/>
      <c r="J90" s="126"/>
      <c r="K90" s="126"/>
    </row>
  </sheetData>
  <sheetProtection algorithmName="SHA-512" hashValue="P13k85mfEjQuM7iOwTdneYJ2n9uypXQZ5A1/bOg/cvv2zXb5xQD/ef48JvlIYFSlWEa2kg6BfruVjGAcxuJzOg==" saltValue="Qkqmwaw5PRdr7Uq8MFuv1Q==" spinCount="100000" sheet="1"/>
  <mergeCells count="1">
    <mergeCell ref="Q2:T15"/>
  </mergeCells>
  <pageMargins left="0.7" right="0.7" top="0.75" bottom="0.75" header="0.3" footer="0.3"/>
  <pageSetup orientation="portrait"/>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U55"/>
  <sheetViews>
    <sheetView showGridLines="0" zoomScale="80" zoomScaleNormal="80" workbookViewId="0">
      <selection activeCell="T14" sqref="T14"/>
    </sheetView>
  </sheetViews>
  <sheetFormatPr defaultColWidth="8.75" defaultRowHeight="15.75"/>
  <cols>
    <col min="1" max="1" width="8.75" style="132"/>
    <col min="2" max="12" width="11.5" style="132" customWidth="1"/>
    <col min="13" max="13" width="8.75" style="132" customWidth="1"/>
    <col min="14" max="14" width="6.875" style="132" customWidth="1"/>
    <col min="15" max="16" width="14.75" style="132" customWidth="1"/>
    <col min="17" max="17" width="11.25" style="132" customWidth="1"/>
    <col min="18" max="18" width="10.75" style="132" customWidth="1"/>
    <col min="19" max="20" width="11.75" style="132" customWidth="1"/>
    <col min="21" max="16384" width="8.75" style="132"/>
  </cols>
  <sheetData>
    <row r="1" spans="14:17">
      <c r="N1" s="142"/>
      <c r="O1" s="164"/>
      <c r="P1" s="142"/>
      <c r="Q1" s="142"/>
    </row>
    <row r="2" spans="14:17">
      <c r="N2" s="142"/>
      <c r="O2" s="164"/>
      <c r="P2" s="142"/>
      <c r="Q2" s="142"/>
    </row>
    <row r="3" spans="14:17" ht="15.6" customHeight="1">
      <c r="N3" s="142"/>
      <c r="O3" s="434" t="s">
        <v>478</v>
      </c>
      <c r="P3" s="434"/>
      <c r="Q3" s="434"/>
    </row>
    <row r="4" spans="14:17">
      <c r="N4" s="142"/>
      <c r="O4" s="434"/>
      <c r="P4" s="434"/>
      <c r="Q4" s="434"/>
    </row>
    <row r="5" spans="14:17">
      <c r="N5" s="142"/>
      <c r="O5" s="434"/>
      <c r="P5" s="434"/>
      <c r="Q5" s="434"/>
    </row>
    <row r="6" spans="14:17">
      <c r="N6" s="142"/>
      <c r="O6" s="434"/>
      <c r="P6" s="434"/>
      <c r="Q6" s="434"/>
    </row>
    <row r="7" spans="14:17">
      <c r="N7" s="142"/>
      <c r="O7" s="434"/>
      <c r="P7" s="434"/>
      <c r="Q7" s="434"/>
    </row>
    <row r="8" spans="14:17">
      <c r="N8" s="142"/>
      <c r="O8" s="434"/>
      <c r="P8" s="434"/>
      <c r="Q8" s="434"/>
    </row>
    <row r="9" spans="14:17">
      <c r="N9" s="142"/>
      <c r="O9" s="434"/>
      <c r="P9" s="434"/>
      <c r="Q9" s="434"/>
    </row>
    <row r="10" spans="14:17">
      <c r="N10" s="142"/>
      <c r="O10" s="434"/>
      <c r="P10" s="434"/>
      <c r="Q10" s="434"/>
    </row>
    <row r="11" spans="14:17">
      <c r="N11" s="142"/>
      <c r="O11" s="434"/>
      <c r="P11" s="434"/>
      <c r="Q11" s="434"/>
    </row>
    <row r="12" spans="14:17">
      <c r="N12" s="142"/>
      <c r="O12" s="434"/>
      <c r="P12" s="434"/>
      <c r="Q12" s="434"/>
    </row>
    <row r="13" spans="14:17">
      <c r="N13" s="142"/>
      <c r="O13" s="434"/>
      <c r="P13" s="434"/>
      <c r="Q13" s="434"/>
    </row>
    <row r="14" spans="14:17">
      <c r="O14" s="434"/>
      <c r="P14" s="434"/>
      <c r="Q14" s="434"/>
    </row>
    <row r="15" spans="14:17">
      <c r="O15" s="434"/>
      <c r="P15" s="434"/>
      <c r="Q15" s="434"/>
    </row>
    <row r="16" spans="14:17">
      <c r="O16" s="434"/>
      <c r="P16" s="434"/>
      <c r="Q16" s="434"/>
    </row>
    <row r="17" spans="1:21">
      <c r="O17" s="434"/>
      <c r="P17" s="434"/>
      <c r="Q17" s="434"/>
    </row>
    <row r="18" spans="1:21">
      <c r="O18" s="434"/>
      <c r="P18" s="434"/>
      <c r="Q18" s="434"/>
    </row>
    <row r="19" spans="1:21">
      <c r="O19" s="434"/>
      <c r="P19" s="434"/>
      <c r="Q19" s="434"/>
    </row>
    <row r="20" spans="1:21">
      <c r="O20" s="434"/>
      <c r="P20" s="434"/>
      <c r="Q20" s="434"/>
    </row>
    <row r="21" spans="1:21">
      <c r="O21" s="434"/>
      <c r="P21" s="434"/>
      <c r="Q21" s="434"/>
    </row>
    <row r="24" spans="1:21" ht="18.75">
      <c r="A24" s="166"/>
    </row>
    <row r="29" spans="1:21">
      <c r="A29" s="167" t="s">
        <v>125</v>
      </c>
    </row>
    <row r="31" spans="1:21" ht="19.899999999999999" customHeight="1">
      <c r="T31" s="354"/>
      <c r="U31" s="133"/>
    </row>
    <row r="32" spans="1:21" hidden="1">
      <c r="B32" s="132">
        <v>2000</v>
      </c>
      <c r="F32" s="132">
        <v>2004</v>
      </c>
      <c r="J32" s="132">
        <v>2008</v>
      </c>
      <c r="L32" s="132">
        <v>2010</v>
      </c>
      <c r="M32" s="132">
        <v>2011</v>
      </c>
      <c r="N32" s="132">
        <v>2012</v>
      </c>
      <c r="O32" s="132">
        <v>2013</v>
      </c>
      <c r="P32" s="132">
        <v>2014</v>
      </c>
      <c r="Q32" s="132">
        <v>2015</v>
      </c>
      <c r="R32" s="132">
        <v>2016</v>
      </c>
      <c r="S32" s="357" t="s">
        <v>141</v>
      </c>
      <c r="T32" s="354" t="s">
        <v>142</v>
      </c>
      <c r="U32" s="133"/>
    </row>
    <row r="33" spans="1:21" s="145" customFormat="1" hidden="1">
      <c r="A33" s="145" t="s">
        <v>477</v>
      </c>
      <c r="B33" s="145">
        <v>53451.633390000003</v>
      </c>
      <c r="C33" s="145">
        <v>54426.719899999996</v>
      </c>
      <c r="D33" s="145">
        <v>54986.349520000003</v>
      </c>
      <c r="E33" s="145">
        <v>55355.95304</v>
      </c>
      <c r="F33" s="145">
        <v>55035.547590000002</v>
      </c>
      <c r="G33" s="145">
        <v>54399.882590000001</v>
      </c>
      <c r="H33" s="145">
        <v>52785.008529999999</v>
      </c>
      <c r="I33" s="145">
        <v>50339.498030000002</v>
      </c>
      <c r="J33" s="145">
        <v>47860.995159999999</v>
      </c>
      <c r="K33" s="145">
        <v>46079.95048</v>
      </c>
      <c r="L33" s="145">
        <v>44510.500499999995</v>
      </c>
      <c r="M33" s="145">
        <v>42668.272530000002</v>
      </c>
      <c r="N33" s="145">
        <v>39417.116370000003</v>
      </c>
      <c r="O33" s="145">
        <v>35361.625079999998</v>
      </c>
      <c r="P33" s="145">
        <v>32746.650029999997</v>
      </c>
      <c r="Q33" s="145">
        <v>30007.20594</v>
      </c>
      <c r="R33" s="145">
        <v>28115.86737</v>
      </c>
      <c r="S33" s="358">
        <f>(R33-B33)/B33</f>
        <v>-0.4739942339112867</v>
      </c>
      <c r="T33" s="355">
        <f>(R33-L33)/L33</f>
        <v>-0.36833180813143174</v>
      </c>
      <c r="U33" s="168"/>
    </row>
    <row r="34" spans="1:21" s="145" customFormat="1" hidden="1">
      <c r="A34" s="145" t="s">
        <v>357</v>
      </c>
      <c r="B34" s="152">
        <v>5325.6484899999996</v>
      </c>
      <c r="C34" s="152">
        <v>6132.3832000000002</v>
      </c>
      <c r="D34" s="152">
        <v>6873.7263400000002</v>
      </c>
      <c r="E34" s="152">
        <v>7549.2816499999999</v>
      </c>
      <c r="F34" s="152">
        <v>8103.25</v>
      </c>
      <c r="G34" s="152">
        <v>8546.3622799999994</v>
      </c>
      <c r="H34" s="152">
        <v>8870.7193900000002</v>
      </c>
      <c r="I34" s="152">
        <v>9080.30429</v>
      </c>
      <c r="J34" s="152">
        <v>9146.1833100000003</v>
      </c>
      <c r="K34" s="152">
        <v>9142.2567099999997</v>
      </c>
      <c r="L34" s="152">
        <v>9102.1384899999994</v>
      </c>
      <c r="M34" s="152">
        <v>8956.7007400000002</v>
      </c>
      <c r="N34" s="152">
        <v>8637.9739800000007</v>
      </c>
      <c r="O34" s="152">
        <v>8269.5511499999993</v>
      </c>
      <c r="P34" s="152">
        <v>7917.7196999999996</v>
      </c>
      <c r="Q34" s="152">
        <v>7354.9393099999998</v>
      </c>
      <c r="R34" s="152">
        <v>6939.4392600000001</v>
      </c>
      <c r="S34" s="358">
        <f>(R34-B34)/B34</f>
        <v>0.30302239680861864</v>
      </c>
      <c r="T34" s="355">
        <f>(R34-L34)/L34</f>
        <v>-0.23760341950147579</v>
      </c>
      <c r="U34" s="168"/>
    </row>
    <row r="35" spans="1:21" s="145" customFormat="1" hidden="1">
      <c r="A35" s="145" t="s">
        <v>358</v>
      </c>
      <c r="B35" s="152">
        <v>2022.1377199999999</v>
      </c>
      <c r="C35" s="152">
        <v>2564.2119400000001</v>
      </c>
      <c r="D35" s="152">
        <v>3133.1199799999999</v>
      </c>
      <c r="E35" s="152">
        <v>3772.0843300000001</v>
      </c>
      <c r="F35" s="152">
        <v>4408.7021699999996</v>
      </c>
      <c r="G35" s="152">
        <v>4984.9883900000004</v>
      </c>
      <c r="H35" s="152">
        <v>5601.4250099999999</v>
      </c>
      <c r="I35" s="152">
        <v>6243.1100800000004</v>
      </c>
      <c r="J35" s="152">
        <v>6813.8444499999996</v>
      </c>
      <c r="K35" s="152">
        <v>7318.1441999999997</v>
      </c>
      <c r="L35" s="152">
        <v>7800.1581699999997</v>
      </c>
      <c r="M35" s="152">
        <v>8073.4478200000003</v>
      </c>
      <c r="N35" s="152">
        <v>8135.8714799999998</v>
      </c>
      <c r="O35" s="152">
        <v>8068.5534500000003</v>
      </c>
      <c r="P35" s="152">
        <v>8024.28802</v>
      </c>
      <c r="Q35" s="152">
        <v>7755.4145099999996</v>
      </c>
      <c r="R35" s="152">
        <v>7605.5926300000001</v>
      </c>
      <c r="S35" s="358">
        <f>(R35-B35)/B35</f>
        <v>2.7611645115843051</v>
      </c>
      <c r="T35" s="355">
        <f>(R35-L35)/L35</f>
        <v>-2.49437941846248E-2</v>
      </c>
      <c r="U35" s="168"/>
    </row>
    <row r="36" spans="1:21" s="145" customFormat="1" hidden="1">
      <c r="A36" s="145" t="s">
        <v>359</v>
      </c>
      <c r="B36" s="152">
        <v>2983.7743799999998</v>
      </c>
      <c r="C36" s="152">
        <v>3224.0960500000001</v>
      </c>
      <c r="D36" s="152">
        <v>3482.9113000000002</v>
      </c>
      <c r="E36" s="152">
        <v>3774.9337399999999</v>
      </c>
      <c r="F36" s="152">
        <v>4051.9493000000002</v>
      </c>
      <c r="G36" s="152">
        <v>4282.6002099999996</v>
      </c>
      <c r="H36" s="152">
        <v>4572.7043199999998</v>
      </c>
      <c r="I36" s="152">
        <v>4922.2947299999996</v>
      </c>
      <c r="J36" s="152">
        <v>5416.7458299999998</v>
      </c>
      <c r="K36" s="152">
        <v>5896.9678199999998</v>
      </c>
      <c r="L36" s="152">
        <v>6407.3294400000004</v>
      </c>
      <c r="M36" s="152">
        <v>7103.2000200000002</v>
      </c>
      <c r="N36" s="152">
        <v>7712.3389500000003</v>
      </c>
      <c r="O36" s="152">
        <v>8143.23758</v>
      </c>
      <c r="P36" s="152">
        <v>8462.7427499999994</v>
      </c>
      <c r="Q36" s="152">
        <v>8674.7975000000006</v>
      </c>
      <c r="R36" s="152">
        <v>8679.4595200000003</v>
      </c>
      <c r="S36" s="358">
        <f>(R36-B36)/B36</f>
        <v>1.9088859996177059</v>
      </c>
      <c r="T36" s="355">
        <f>(R36-L36)/L36</f>
        <v>0.35461421193913195</v>
      </c>
      <c r="U36" s="168"/>
    </row>
    <row r="37" spans="1:21" s="145" customFormat="1" hidden="1">
      <c r="A37" s="145" t="s">
        <v>360</v>
      </c>
      <c r="B37" s="152"/>
      <c r="C37" s="152"/>
      <c r="D37" s="152"/>
      <c r="E37" s="152"/>
      <c r="F37" s="152"/>
      <c r="G37" s="152"/>
      <c r="H37" s="152"/>
      <c r="I37" s="152"/>
      <c r="J37" s="152"/>
      <c r="K37" s="152"/>
      <c r="L37" s="152"/>
      <c r="M37" s="152"/>
      <c r="N37" s="152"/>
      <c r="O37" s="152"/>
      <c r="P37" s="152"/>
      <c r="Q37" s="152"/>
      <c r="R37" s="152"/>
      <c r="S37" s="358" t="e">
        <f>(R37-B37)/B37</f>
        <v>#DIV/0!</v>
      </c>
      <c r="T37" s="355" t="e">
        <f>(R37-L37)/L37</f>
        <v>#DIV/0!</v>
      </c>
      <c r="U37" s="168"/>
    </row>
    <row r="38" spans="1:21" hidden="1">
      <c r="B38" s="169"/>
      <c r="C38" s="169"/>
      <c r="D38" s="169"/>
      <c r="E38" s="169"/>
      <c r="F38" s="169"/>
      <c r="G38" s="169"/>
      <c r="H38" s="169"/>
      <c r="I38" s="169"/>
      <c r="J38" s="169"/>
      <c r="K38" s="169"/>
      <c r="L38" s="169"/>
      <c r="M38" s="169"/>
      <c r="N38" s="169"/>
      <c r="O38" s="169"/>
      <c r="P38" s="169"/>
      <c r="Q38" s="169"/>
      <c r="S38" s="357"/>
      <c r="T38" s="354"/>
      <c r="U38" s="133"/>
    </row>
    <row r="39" spans="1:21" hidden="1">
      <c r="B39" s="169"/>
      <c r="C39" s="169"/>
      <c r="D39" s="169"/>
      <c r="E39" s="169"/>
      <c r="F39" s="169"/>
      <c r="G39" s="169"/>
      <c r="H39" s="169"/>
      <c r="I39" s="169"/>
      <c r="J39" s="169"/>
      <c r="K39" s="169"/>
      <c r="L39" s="169"/>
      <c r="M39" s="169"/>
      <c r="N39" s="169"/>
      <c r="O39" s="169"/>
      <c r="P39" s="169"/>
      <c r="Q39" s="169"/>
      <c r="S39" s="357"/>
      <c r="T39" s="354"/>
      <c r="U39" s="133"/>
    </row>
    <row r="40" spans="1:21" hidden="1">
      <c r="A40" s="132" t="s">
        <v>363</v>
      </c>
      <c r="B40" s="169">
        <f>SUM(B33,B34,B37)</f>
        <v>58777.281880000002</v>
      </c>
      <c r="C40" s="169">
        <f t="shared" ref="C40:R40" si="0">SUM(C33,C34,C37)</f>
        <v>60559.103099999993</v>
      </c>
      <c r="D40" s="169">
        <f t="shared" si="0"/>
        <v>61860.075860000004</v>
      </c>
      <c r="E40" s="169">
        <f t="shared" si="0"/>
        <v>62905.234689999997</v>
      </c>
      <c r="F40" s="169">
        <f t="shared" si="0"/>
        <v>63138.797590000002</v>
      </c>
      <c r="G40" s="169">
        <f t="shared" si="0"/>
        <v>62946.244870000002</v>
      </c>
      <c r="H40" s="169">
        <f t="shared" si="0"/>
        <v>61655.727919999998</v>
      </c>
      <c r="I40" s="169">
        <f t="shared" si="0"/>
        <v>59419.802320000003</v>
      </c>
      <c r="J40" s="169">
        <f t="shared" si="0"/>
        <v>57007.178469999999</v>
      </c>
      <c r="K40" s="169">
        <f t="shared" si="0"/>
        <v>55222.207190000001</v>
      </c>
      <c r="L40" s="169">
        <f t="shared" si="0"/>
        <v>53612.638989999992</v>
      </c>
      <c r="M40" s="169">
        <f t="shared" si="0"/>
        <v>51624.973270000002</v>
      </c>
      <c r="N40" s="169">
        <f t="shared" si="0"/>
        <v>48055.090350000006</v>
      </c>
      <c r="O40" s="169">
        <f t="shared" si="0"/>
        <v>43631.176229999997</v>
      </c>
      <c r="P40" s="169">
        <f t="shared" si="0"/>
        <v>40664.369729999999</v>
      </c>
      <c r="Q40" s="169">
        <f t="shared" si="0"/>
        <v>37362.145250000001</v>
      </c>
      <c r="R40" s="169">
        <f t="shared" si="0"/>
        <v>35055.306629999999</v>
      </c>
      <c r="S40" s="358">
        <f>(R40-B40)/B40</f>
        <v>-0.40359088564916812</v>
      </c>
      <c r="T40" s="355">
        <f>(R40-L40)/L40</f>
        <v>-0.34613726743541517</v>
      </c>
      <c r="U40" s="133"/>
    </row>
    <row r="41" spans="1:21" hidden="1">
      <c r="A41" s="132" t="s">
        <v>364</v>
      </c>
      <c r="B41" s="169">
        <f>SUM(B35:B36)</f>
        <v>5005.9120999999996</v>
      </c>
      <c r="C41" s="169">
        <f t="shared" ref="C41:R41" si="1">SUM(C35:C36)</f>
        <v>5788.3079900000002</v>
      </c>
      <c r="D41" s="169">
        <f t="shared" si="1"/>
        <v>6616.0312800000002</v>
      </c>
      <c r="E41" s="169">
        <f t="shared" si="1"/>
        <v>7547.0180700000001</v>
      </c>
      <c r="F41" s="169">
        <f t="shared" si="1"/>
        <v>8460.6514700000007</v>
      </c>
      <c r="G41" s="169">
        <f t="shared" si="1"/>
        <v>9267.5885999999991</v>
      </c>
      <c r="H41" s="169">
        <f t="shared" si="1"/>
        <v>10174.12933</v>
      </c>
      <c r="I41" s="169">
        <f t="shared" si="1"/>
        <v>11165.40481</v>
      </c>
      <c r="J41" s="169">
        <f t="shared" si="1"/>
        <v>12230.59028</v>
      </c>
      <c r="K41" s="169">
        <f t="shared" si="1"/>
        <v>13215.11202</v>
      </c>
      <c r="L41" s="169">
        <f t="shared" si="1"/>
        <v>14207.48761</v>
      </c>
      <c r="M41" s="169">
        <f t="shared" si="1"/>
        <v>15176.647840000001</v>
      </c>
      <c r="N41" s="169">
        <f t="shared" si="1"/>
        <v>15848.210429999999</v>
      </c>
      <c r="O41" s="169">
        <f t="shared" si="1"/>
        <v>16211.79103</v>
      </c>
      <c r="P41" s="169">
        <f t="shared" si="1"/>
        <v>16487.030769999998</v>
      </c>
      <c r="Q41" s="169">
        <f t="shared" si="1"/>
        <v>16430.212009999999</v>
      </c>
      <c r="R41" s="169">
        <f t="shared" si="1"/>
        <v>16285.05215</v>
      </c>
      <c r="S41" s="358">
        <f>(R41-B41)/B41</f>
        <v>2.2531638240311893</v>
      </c>
      <c r="T41" s="355">
        <f>(R41-L41)/L41</f>
        <v>0.1462302552731207</v>
      </c>
      <c r="U41" s="133"/>
    </row>
    <row r="42" spans="1:21" hidden="1">
      <c r="B42" s="169"/>
      <c r="C42" s="169"/>
      <c r="D42" s="169"/>
      <c r="E42" s="169"/>
      <c r="F42" s="169"/>
      <c r="G42" s="169"/>
      <c r="H42" s="169"/>
      <c r="I42" s="169"/>
      <c r="J42" s="169"/>
      <c r="K42" s="169"/>
      <c r="L42" s="169"/>
      <c r="M42" s="169"/>
      <c r="N42" s="169"/>
      <c r="O42" s="169"/>
      <c r="P42" s="169"/>
      <c r="Q42" s="169"/>
      <c r="T42" s="356"/>
    </row>
    <row r="43" spans="1:21" hidden="1">
      <c r="A43" s="132" t="s">
        <v>361</v>
      </c>
      <c r="B43" s="359">
        <f>B40/SUM(B40:B41)</f>
        <v>0.92151675405954636</v>
      </c>
      <c r="C43" s="50">
        <f t="shared" ref="C43:R43" si="2">C40/SUM(C40:C41)</f>
        <v>0.91275759076494811</v>
      </c>
      <c r="D43" s="50">
        <f t="shared" si="2"/>
        <v>0.90338190127436024</v>
      </c>
      <c r="E43" s="50">
        <f t="shared" si="2"/>
        <v>0.89287754792299701</v>
      </c>
      <c r="F43" s="50">
        <f t="shared" si="2"/>
        <v>0.88183356742158714</v>
      </c>
      <c r="G43" s="50">
        <f t="shared" si="2"/>
        <v>0.87166463605826916</v>
      </c>
      <c r="H43" s="50">
        <f t="shared" si="2"/>
        <v>0.85835793471523292</v>
      </c>
      <c r="I43" s="50">
        <f t="shared" si="2"/>
        <v>0.84181664595194627</v>
      </c>
      <c r="J43" s="50">
        <f t="shared" si="2"/>
        <v>0.82335377784686337</v>
      </c>
      <c r="K43" s="50">
        <f t="shared" si="2"/>
        <v>0.80690196266382952</v>
      </c>
      <c r="L43" s="359">
        <f t="shared" si="2"/>
        <v>0.79051222222283501</v>
      </c>
      <c r="M43" s="50">
        <f t="shared" si="2"/>
        <v>0.77281018652213362</v>
      </c>
      <c r="N43" s="50">
        <f t="shared" si="2"/>
        <v>0.75199699801797937</v>
      </c>
      <c r="O43" s="50">
        <f t="shared" si="2"/>
        <v>0.72909446552734325</v>
      </c>
      <c r="P43" s="50">
        <f t="shared" si="2"/>
        <v>0.71152009179547582</v>
      </c>
      <c r="Q43" s="50">
        <f t="shared" si="2"/>
        <v>0.69456233474606421</v>
      </c>
      <c r="R43" s="359">
        <f t="shared" si="2"/>
        <v>0.68280213584436511</v>
      </c>
    </row>
    <row r="44" spans="1:21" hidden="1">
      <c r="A44" s="132" t="s">
        <v>362</v>
      </c>
      <c r="B44" s="360">
        <f>1-B43</f>
        <v>7.8483245940453639E-2</v>
      </c>
      <c r="C44" s="95">
        <f t="shared" ref="C44:R44" si="3">1-C43</f>
        <v>8.7242409235051888E-2</v>
      </c>
      <c r="D44" s="95">
        <f t="shared" si="3"/>
        <v>9.6618098725639756E-2</v>
      </c>
      <c r="E44" s="95">
        <f t="shared" si="3"/>
        <v>0.10712245207700299</v>
      </c>
      <c r="F44" s="95">
        <f t="shared" si="3"/>
        <v>0.11816643257841286</v>
      </c>
      <c r="G44" s="95">
        <f t="shared" si="3"/>
        <v>0.12833536394173084</v>
      </c>
      <c r="H44" s="95">
        <f t="shared" si="3"/>
        <v>0.14164206528476708</v>
      </c>
      <c r="I44" s="95">
        <f t="shared" si="3"/>
        <v>0.15818335404805373</v>
      </c>
      <c r="J44" s="95">
        <f t="shared" si="3"/>
        <v>0.17664622215313663</v>
      </c>
      <c r="K44" s="95">
        <f t="shared" si="3"/>
        <v>0.19309803733617048</v>
      </c>
      <c r="L44" s="360">
        <f t="shared" si="3"/>
        <v>0.20948777777716499</v>
      </c>
      <c r="M44" s="95">
        <f t="shared" si="3"/>
        <v>0.22718981347786638</v>
      </c>
      <c r="N44" s="95">
        <f t="shared" si="3"/>
        <v>0.24800300198202063</v>
      </c>
      <c r="O44" s="95">
        <f t="shared" si="3"/>
        <v>0.27090553447265675</v>
      </c>
      <c r="P44" s="95">
        <f t="shared" si="3"/>
        <v>0.28847990820452418</v>
      </c>
      <c r="Q44" s="95">
        <f t="shared" si="3"/>
        <v>0.30543766525393579</v>
      </c>
      <c r="R44" s="360">
        <f t="shared" si="3"/>
        <v>0.31719786415563489</v>
      </c>
      <c r="S44"/>
      <c r="T44"/>
    </row>
    <row r="45" spans="1:21" hidden="1">
      <c r="A45"/>
      <c r="B45"/>
      <c r="C45"/>
      <c r="D45"/>
      <c r="E45"/>
      <c r="F45"/>
      <c r="G45"/>
      <c r="H45"/>
      <c r="I45"/>
      <c r="J45"/>
      <c r="K45"/>
      <c r="L45"/>
      <c r="M45"/>
      <c r="N45"/>
      <c r="O45"/>
      <c r="P45"/>
      <c r="Q45"/>
      <c r="R45"/>
      <c r="S45"/>
      <c r="T45"/>
    </row>
    <row r="46" spans="1:21" hidden="1">
      <c r="A46"/>
      <c r="B46"/>
      <c r="C46"/>
      <c r="D46"/>
      <c r="E46"/>
      <c r="F46"/>
      <c r="G46"/>
      <c r="H46"/>
      <c r="I46"/>
      <c r="J46"/>
      <c r="K46"/>
      <c r="L46"/>
      <c r="M46"/>
      <c r="N46"/>
      <c r="O46"/>
      <c r="P46"/>
      <c r="Q46"/>
      <c r="R46" s="70">
        <f>SUM(R40:R41)</f>
        <v>51340.358779999995</v>
      </c>
      <c r="S46"/>
      <c r="T46"/>
    </row>
    <row r="47" spans="1:21">
      <c r="A47"/>
      <c r="B47"/>
      <c r="C47"/>
      <c r="D47"/>
      <c r="E47"/>
      <c r="F47"/>
      <c r="G47"/>
      <c r="H47"/>
      <c r="I47"/>
      <c r="J47"/>
      <c r="K47"/>
      <c r="L47"/>
      <c r="M47"/>
      <c r="N47"/>
      <c r="O47"/>
      <c r="P47"/>
      <c r="Q47"/>
      <c r="R47"/>
      <c r="S47"/>
      <c r="T47"/>
    </row>
    <row r="48" spans="1:21">
      <c r="A48"/>
      <c r="B48"/>
      <c r="C48"/>
      <c r="D48"/>
      <c r="E48"/>
      <c r="F48"/>
      <c r="G48"/>
      <c r="H48"/>
      <c r="I48"/>
      <c r="J48"/>
      <c r="K48"/>
      <c r="L48"/>
      <c r="M48"/>
      <c r="N48"/>
      <c r="O48"/>
      <c r="P48"/>
      <c r="Q48"/>
      <c r="R48"/>
      <c r="S48"/>
      <c r="T48"/>
    </row>
    <row r="49" spans="1:20">
      <c r="A49"/>
      <c r="B49"/>
      <c r="C49"/>
      <c r="D49"/>
      <c r="E49"/>
      <c r="F49"/>
      <c r="G49"/>
      <c r="H49"/>
      <c r="I49"/>
      <c r="J49"/>
      <c r="K49"/>
      <c r="L49"/>
      <c r="M49"/>
      <c r="N49"/>
      <c r="O49"/>
      <c r="P49"/>
      <c r="Q49"/>
      <c r="R49"/>
      <c r="S49"/>
      <c r="T49"/>
    </row>
    <row r="50" spans="1:20">
      <c r="A50"/>
      <c r="B50"/>
      <c r="C50"/>
      <c r="D50"/>
      <c r="E50"/>
      <c r="F50"/>
      <c r="G50"/>
      <c r="H50"/>
      <c r="I50"/>
      <c r="J50"/>
      <c r="K50"/>
      <c r="L50"/>
      <c r="M50"/>
      <c r="N50"/>
      <c r="O50"/>
      <c r="P50"/>
      <c r="Q50"/>
      <c r="R50"/>
      <c r="S50"/>
      <c r="T50"/>
    </row>
    <row r="51" spans="1:20">
      <c r="A51"/>
      <c r="B51"/>
      <c r="C51"/>
      <c r="D51"/>
      <c r="E51"/>
      <c r="F51"/>
      <c r="G51"/>
      <c r="H51"/>
      <c r="I51"/>
      <c r="J51"/>
      <c r="K51"/>
      <c r="L51"/>
      <c r="M51"/>
      <c r="N51"/>
      <c r="O51"/>
      <c r="P51"/>
      <c r="Q51"/>
      <c r="R51"/>
      <c r="S51"/>
      <c r="T51"/>
    </row>
    <row r="52" spans="1:20">
      <c r="A52"/>
      <c r="B52"/>
      <c r="C52"/>
      <c r="D52"/>
      <c r="E52"/>
      <c r="F52"/>
      <c r="G52"/>
      <c r="H52"/>
      <c r="I52"/>
      <c r="J52"/>
      <c r="K52"/>
      <c r="L52"/>
      <c r="M52"/>
      <c r="N52"/>
      <c r="O52"/>
      <c r="P52"/>
      <c r="Q52"/>
      <c r="R52"/>
      <c r="S52"/>
      <c r="T52"/>
    </row>
    <row r="53" spans="1:20">
      <c r="A53"/>
      <c r="B53"/>
      <c r="C53"/>
      <c r="D53"/>
      <c r="E53"/>
      <c r="F53"/>
      <c r="G53"/>
      <c r="H53"/>
      <c r="I53"/>
      <c r="J53"/>
      <c r="K53"/>
      <c r="L53"/>
      <c r="M53"/>
      <c r="N53"/>
      <c r="O53"/>
      <c r="P53"/>
      <c r="Q53"/>
      <c r="R53"/>
      <c r="S53"/>
      <c r="T53"/>
    </row>
    <row r="54" spans="1:20">
      <c r="A54"/>
      <c r="B54"/>
      <c r="C54"/>
      <c r="D54"/>
      <c r="E54"/>
      <c r="F54"/>
      <c r="G54"/>
      <c r="H54"/>
      <c r="I54"/>
      <c r="J54"/>
      <c r="K54"/>
      <c r="L54"/>
      <c r="M54"/>
      <c r="N54"/>
      <c r="O54"/>
      <c r="P54"/>
      <c r="Q54"/>
      <c r="R54"/>
      <c r="S54"/>
      <c r="T54"/>
    </row>
    <row r="55" spans="1:20">
      <c r="A55"/>
      <c r="B55"/>
      <c r="C55"/>
      <c r="D55"/>
      <c r="E55"/>
      <c r="F55"/>
      <c r="G55"/>
      <c r="H55"/>
      <c r="I55"/>
      <c r="J55"/>
      <c r="K55"/>
      <c r="L55"/>
      <c r="M55"/>
      <c r="N55"/>
      <c r="O55"/>
      <c r="P55"/>
      <c r="Q55"/>
      <c r="R55"/>
      <c r="S55"/>
      <c r="T55"/>
    </row>
  </sheetData>
  <sheetProtection algorithmName="SHA-512" hashValue="CgS0azFA7Q5li+TbmdNJ/S5T1mvXG1+z1z8fG8Rd/ZUcbZ8+1/cOSjwI+Z41QNlssju9c5iwZjZxbldBrXyeVg==" saltValue="1QLQ7LUbF7uVT6ANUPY33w==" spinCount="100000" sheet="1"/>
  <mergeCells count="1">
    <mergeCell ref="O3:Q21"/>
  </mergeCells>
  <pageMargins left="0.7" right="0.7" top="0.75" bottom="0.75" header="0.3" footer="0.3"/>
  <pageSetup orientation="portrait" horizontalDpi="4294967292" verticalDpi="4294967292"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S70"/>
  <sheetViews>
    <sheetView showGridLines="0" zoomScale="80" zoomScaleNormal="80" workbookViewId="0">
      <selection activeCell="X13" sqref="X13"/>
    </sheetView>
  </sheetViews>
  <sheetFormatPr defaultColWidth="8.75" defaultRowHeight="15.75"/>
  <cols>
    <col min="1" max="1" width="14.75" style="21" customWidth="1"/>
    <col min="2" max="16384" width="8.75" style="21"/>
  </cols>
  <sheetData>
    <row r="2" spans="17:19" ht="15.6" customHeight="1">
      <c r="Q2" s="454" t="s">
        <v>480</v>
      </c>
      <c r="R2" s="454"/>
      <c r="S2" s="454"/>
    </row>
    <row r="3" spans="17:19">
      <c r="Q3" s="454"/>
      <c r="R3" s="454"/>
      <c r="S3" s="454"/>
    </row>
    <row r="4" spans="17:19">
      <c r="Q4" s="454"/>
      <c r="R4" s="454"/>
      <c r="S4" s="454"/>
    </row>
    <row r="5" spans="17:19">
      <c r="Q5" s="454"/>
      <c r="R5" s="454"/>
      <c r="S5" s="454"/>
    </row>
    <row r="6" spans="17:19">
      <c r="Q6" s="454"/>
      <c r="R6" s="454"/>
      <c r="S6" s="454"/>
    </row>
    <row r="7" spans="17:19">
      <c r="Q7" s="454"/>
      <c r="R7" s="454"/>
      <c r="S7" s="454"/>
    </row>
    <row r="8" spans="17:19">
      <c r="Q8" s="454"/>
      <c r="R8" s="454"/>
      <c r="S8" s="454"/>
    </row>
    <row r="9" spans="17:19">
      <c r="Q9" s="454"/>
      <c r="R9" s="454"/>
      <c r="S9" s="454"/>
    </row>
    <row r="10" spans="17:19">
      <c r="Q10" s="454"/>
      <c r="R10" s="454"/>
      <c r="S10" s="454"/>
    </row>
    <row r="11" spans="17:19">
      <c r="Q11" s="454"/>
      <c r="R11" s="454"/>
      <c r="S11" s="454"/>
    </row>
    <row r="12" spans="17:19">
      <c r="Q12" s="454"/>
      <c r="R12" s="454"/>
      <c r="S12" s="454"/>
    </row>
    <row r="13" spans="17:19">
      <c r="Q13" s="454"/>
      <c r="R13" s="454"/>
      <c r="S13" s="454"/>
    </row>
    <row r="14" spans="17:19">
      <c r="Q14" s="454"/>
      <c r="R14" s="454"/>
      <c r="S14" s="454"/>
    </row>
    <row r="15" spans="17:19">
      <c r="Q15" s="454"/>
      <c r="R15" s="454"/>
      <c r="S15" s="454"/>
    </row>
    <row r="16" spans="17:19">
      <c r="Q16" s="454"/>
      <c r="R16" s="454"/>
      <c r="S16" s="454"/>
    </row>
    <row r="17" spans="1:19">
      <c r="Q17" s="454"/>
      <c r="R17" s="454"/>
      <c r="S17" s="454"/>
    </row>
    <row r="18" spans="1:19">
      <c r="Q18" s="454"/>
      <c r="R18" s="454"/>
      <c r="S18" s="454"/>
    </row>
    <row r="29" spans="1:19">
      <c r="A29" s="48" t="s">
        <v>381</v>
      </c>
    </row>
    <row r="30" spans="1:19" ht="15.6" customHeight="1">
      <c r="A30" s="465" t="s">
        <v>382</v>
      </c>
      <c r="B30" s="465"/>
      <c r="C30" s="465"/>
      <c r="D30" s="465"/>
      <c r="E30" s="465"/>
      <c r="F30" s="465"/>
      <c r="G30" s="465"/>
      <c r="H30" s="465"/>
      <c r="I30" s="465"/>
      <c r="J30" s="465"/>
      <c r="K30" s="465"/>
      <c r="L30" s="465"/>
      <c r="M30" s="465"/>
    </row>
    <row r="31" spans="1:19">
      <c r="A31" s="465"/>
      <c r="B31" s="465"/>
      <c r="C31" s="465"/>
      <c r="D31" s="465"/>
      <c r="E31" s="465"/>
      <c r="F31" s="465"/>
      <c r="G31" s="465"/>
      <c r="H31" s="465"/>
      <c r="I31" s="465"/>
      <c r="J31" s="465"/>
      <c r="K31" s="465"/>
      <c r="L31" s="465"/>
      <c r="M31" s="465"/>
    </row>
    <row r="33" spans="1:3" ht="23.45" customHeight="1"/>
    <row r="34" spans="1:3" hidden="1">
      <c r="A34" s="258" t="s">
        <v>45</v>
      </c>
      <c r="B34" s="258" t="s">
        <v>353</v>
      </c>
      <c r="C34" s="258" t="s">
        <v>352</v>
      </c>
    </row>
    <row r="35" spans="1:3" hidden="1">
      <c r="A35" s="258" t="s">
        <v>485</v>
      </c>
      <c r="B35" s="259">
        <v>0.40500000000000003</v>
      </c>
      <c r="C35" s="259">
        <v>0.42</v>
      </c>
    </row>
    <row r="36" spans="1:3" hidden="1">
      <c r="A36" s="258" t="s">
        <v>403</v>
      </c>
      <c r="B36" s="259">
        <v>0.34600000000000003</v>
      </c>
      <c r="C36" s="259">
        <v>0.19</v>
      </c>
    </row>
    <row r="37" spans="1:3" hidden="1">
      <c r="A37" s="258" t="s">
        <v>404</v>
      </c>
      <c r="B37" s="259">
        <v>0.28800000000000003</v>
      </c>
      <c r="C37" s="259">
        <v>0.309</v>
      </c>
    </row>
    <row r="38" spans="1:3" hidden="1">
      <c r="A38" s="258" t="s">
        <v>35</v>
      </c>
      <c r="B38" s="259">
        <v>0.28800000000000003</v>
      </c>
      <c r="C38" s="259">
        <v>0.34799999999999998</v>
      </c>
    </row>
    <row r="39" spans="1:3" hidden="1">
      <c r="A39" s="258" t="s">
        <v>406</v>
      </c>
      <c r="B39" s="259">
        <v>0.28000000000000003</v>
      </c>
      <c r="C39" s="259">
        <v>0.28499999999999998</v>
      </c>
    </row>
    <row r="40" spans="1:3" hidden="1">
      <c r="A40" s="258" t="s">
        <v>42</v>
      </c>
      <c r="B40" s="259">
        <v>0.26100000000000001</v>
      </c>
      <c r="C40" s="259">
        <v>0.28199999999999997</v>
      </c>
    </row>
    <row r="41" spans="1:3" hidden="1">
      <c r="A41" s="258" t="s">
        <v>30</v>
      </c>
      <c r="B41" s="259">
        <v>0.25700000000000001</v>
      </c>
      <c r="C41" s="259">
        <v>0.29799999999999999</v>
      </c>
    </row>
    <row r="42" spans="1:3" hidden="1">
      <c r="A42" s="258" t="s">
        <v>43</v>
      </c>
      <c r="B42" s="259">
        <v>0.22800000000000001</v>
      </c>
      <c r="C42" s="259">
        <v>0.27899999999999997</v>
      </c>
    </row>
    <row r="43" spans="1:3" hidden="1">
      <c r="A43" s="258" t="s">
        <v>41</v>
      </c>
      <c r="B43" s="259">
        <v>0.22399999999999998</v>
      </c>
      <c r="C43" s="259">
        <v>0.29299999999999998</v>
      </c>
    </row>
    <row r="44" spans="1:3" hidden="1">
      <c r="A44" s="258" t="s">
        <v>402</v>
      </c>
      <c r="B44" s="259">
        <v>0.21899999999999997</v>
      </c>
      <c r="C44" s="259">
        <v>0.26500000000000001</v>
      </c>
    </row>
    <row r="45" spans="1:3" hidden="1">
      <c r="A45" s="258" t="s">
        <v>410</v>
      </c>
      <c r="B45" s="259">
        <v>0.21600000000000003</v>
      </c>
      <c r="C45" s="259">
        <v>0.28999999999999998</v>
      </c>
    </row>
    <row r="46" spans="1:3" hidden="1">
      <c r="A46" s="258" t="s">
        <v>37</v>
      </c>
      <c r="B46" s="259">
        <v>0.20699999999999999</v>
      </c>
      <c r="C46" s="259">
        <v>0.26700000000000002</v>
      </c>
    </row>
    <row r="47" spans="1:3" hidden="1">
      <c r="A47" s="258" t="s">
        <v>405</v>
      </c>
      <c r="B47" s="259">
        <v>0.20300000000000001</v>
      </c>
      <c r="C47" s="259">
        <v>0.193</v>
      </c>
    </row>
    <row r="48" spans="1:3" hidden="1">
      <c r="A48" s="258" t="s">
        <v>401</v>
      </c>
      <c r="B48" s="259">
        <v>0.19800000000000001</v>
      </c>
      <c r="C48" s="259">
        <v>0.28699999999999998</v>
      </c>
    </row>
    <row r="49" spans="1:4" hidden="1">
      <c r="A49" s="258" t="s">
        <v>36</v>
      </c>
      <c r="B49" s="259">
        <v>0.18100000000000002</v>
      </c>
      <c r="C49" s="259">
        <v>0.245</v>
      </c>
    </row>
    <row r="50" spans="1:4" hidden="1">
      <c r="A50" s="258" t="s">
        <v>407</v>
      </c>
      <c r="B50" s="259">
        <v>0.17300000000000001</v>
      </c>
      <c r="C50" s="259">
        <v>0.12300000000000001</v>
      </c>
    </row>
    <row r="51" spans="1:4" hidden="1">
      <c r="A51" s="258" t="s">
        <v>31</v>
      </c>
      <c r="B51" s="259">
        <v>0.17100000000000001</v>
      </c>
      <c r="C51" s="259">
        <v>0.26400000000000001</v>
      </c>
    </row>
    <row r="52" spans="1:4" hidden="1">
      <c r="A52" s="21" t="s">
        <v>33</v>
      </c>
      <c r="B52" s="23">
        <v>0.17100000000000001</v>
      </c>
      <c r="C52" s="23">
        <v>0.20300000000000001</v>
      </c>
    </row>
    <row r="53" spans="1:4" hidden="1">
      <c r="A53" s="21" t="s">
        <v>400</v>
      </c>
      <c r="B53" s="23">
        <v>0.157</v>
      </c>
      <c r="C53" s="23">
        <v>0.25</v>
      </c>
      <c r="D53" s="258"/>
    </row>
    <row r="54" spans="1:4" hidden="1">
      <c r="A54" s="21" t="s">
        <v>181</v>
      </c>
      <c r="B54" s="23">
        <v>0.15</v>
      </c>
      <c r="C54" s="23">
        <v>0.20899999999999999</v>
      </c>
      <c r="D54" s="258"/>
    </row>
    <row r="55" spans="1:4" hidden="1">
      <c r="A55" s="21" t="s">
        <v>40</v>
      </c>
      <c r="B55" s="23">
        <v>0.12300000000000001</v>
      </c>
      <c r="C55" s="23">
        <v>0.21299999999999999</v>
      </c>
      <c r="D55" s="258"/>
    </row>
    <row r="56" spans="1:4" hidden="1">
      <c r="A56" s="21" t="s">
        <v>32</v>
      </c>
      <c r="B56" s="23">
        <v>0.10199999999999999</v>
      </c>
      <c r="C56" s="23">
        <v>0.11599999999999999</v>
      </c>
      <c r="D56" s="258"/>
    </row>
    <row r="57" spans="1:4" hidden="1">
      <c r="A57" s="21" t="s">
        <v>38</v>
      </c>
      <c r="C57" s="23">
        <v>0.1</v>
      </c>
      <c r="D57" s="258"/>
    </row>
    <row r="58" spans="1:4">
      <c r="D58" s="258"/>
    </row>
    <row r="59" spans="1:4">
      <c r="D59" s="258"/>
    </row>
    <row r="60" spans="1:4">
      <c r="D60" s="258"/>
    </row>
    <row r="61" spans="1:4">
      <c r="D61" s="258"/>
    </row>
    <row r="62" spans="1:4">
      <c r="D62" s="258"/>
    </row>
    <row r="63" spans="1:4">
      <c r="D63" s="258"/>
    </row>
    <row r="64" spans="1:4">
      <c r="D64" s="258"/>
    </row>
    <row r="65" spans="4:4">
      <c r="D65" s="258"/>
    </row>
    <row r="66" spans="4:4">
      <c r="D66" s="258"/>
    </row>
    <row r="67" spans="4:4">
      <c r="D67" s="258"/>
    </row>
    <row r="68" spans="4:4">
      <c r="D68" s="258"/>
    </row>
    <row r="69" spans="4:4">
      <c r="D69" s="258"/>
    </row>
    <row r="70" spans="4:4">
      <c r="D70" s="258"/>
    </row>
  </sheetData>
  <sheetProtection algorithmName="SHA-512" hashValue="SRMpM94QcyCFHXfrYLWNvv3bK1c1/mQixql0Ffb2LEwPf2gWauOPLNgBuaX1pVJMM6ub8u+z0RLXXjhJxlqw+w==" saltValue="FlUdJEqI1iEoYnv+VtXeag==" spinCount="100000" sheet="1"/>
  <sortState ref="A35:C51">
    <sortCondition descending="1" ref="C35:C51"/>
  </sortState>
  <mergeCells count="2">
    <mergeCell ref="Q2:S18"/>
    <mergeCell ref="A30:M31"/>
  </mergeCells>
  <pageMargins left="0.7" right="0.7" top="0.75" bottom="0.75" header="0.3" footer="0.3"/>
  <pageSetup orientation="portrait" horizontalDpi="4294967292" verticalDpi="429496729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S54"/>
  <sheetViews>
    <sheetView showGridLines="0" zoomScale="80" zoomScaleNormal="80" workbookViewId="0">
      <selection activeCell="T61" sqref="T61"/>
    </sheetView>
  </sheetViews>
  <sheetFormatPr defaultColWidth="8.75" defaultRowHeight="15.75"/>
  <cols>
    <col min="1" max="1" width="8.75" style="21" customWidth="1"/>
    <col min="2" max="15" width="8.75" style="21"/>
    <col min="16" max="16" width="6.25" style="21" customWidth="1"/>
    <col min="17" max="18" width="10.75" style="21" customWidth="1"/>
    <col min="19" max="16384" width="8.75" style="21"/>
  </cols>
  <sheetData>
    <row r="2" spans="17:19" ht="15.6" customHeight="1">
      <c r="Q2" s="454" t="s">
        <v>481</v>
      </c>
      <c r="R2" s="454"/>
      <c r="S2" s="454"/>
    </row>
    <row r="3" spans="17:19">
      <c r="Q3" s="454"/>
      <c r="R3" s="454"/>
      <c r="S3" s="454"/>
    </row>
    <row r="4" spans="17:19">
      <c r="Q4" s="454"/>
      <c r="R4" s="454"/>
      <c r="S4" s="454"/>
    </row>
    <row r="5" spans="17:19">
      <c r="Q5" s="454"/>
      <c r="R5" s="454"/>
      <c r="S5" s="454"/>
    </row>
    <row r="6" spans="17:19">
      <c r="Q6" s="454"/>
      <c r="R6" s="454"/>
      <c r="S6" s="454"/>
    </row>
    <row r="7" spans="17:19">
      <c r="Q7" s="454"/>
      <c r="R7" s="454"/>
      <c r="S7" s="454"/>
    </row>
    <row r="8" spans="17:19">
      <c r="Q8" s="454"/>
      <c r="R8" s="454"/>
      <c r="S8" s="454"/>
    </row>
    <row r="9" spans="17:19">
      <c r="Q9" s="454"/>
      <c r="R9" s="454"/>
      <c r="S9" s="454"/>
    </row>
    <row r="10" spans="17:19">
      <c r="Q10" s="454"/>
      <c r="R10" s="454"/>
      <c r="S10" s="454"/>
    </row>
    <row r="11" spans="17:19">
      <c r="Q11" s="454"/>
      <c r="R11" s="454"/>
      <c r="S11" s="454"/>
    </row>
    <row r="12" spans="17:19">
      <c r="Q12" s="454"/>
      <c r="R12" s="454"/>
      <c r="S12" s="454"/>
    </row>
    <row r="13" spans="17:19">
      <c r="Q13" s="454"/>
      <c r="R13" s="454"/>
      <c r="S13" s="454"/>
    </row>
    <row r="14" spans="17:19">
      <c r="Q14" s="454"/>
      <c r="R14" s="454"/>
      <c r="S14" s="454"/>
    </row>
    <row r="15" spans="17:19">
      <c r="Q15" s="454"/>
      <c r="R15" s="454"/>
      <c r="S15" s="454"/>
    </row>
    <row r="29" spans="1:13">
      <c r="A29" s="48" t="s">
        <v>381</v>
      </c>
    </row>
    <row r="30" spans="1:13">
      <c r="A30" s="465" t="s">
        <v>382</v>
      </c>
      <c r="B30" s="465"/>
      <c r="C30" s="465"/>
      <c r="D30" s="465"/>
      <c r="E30" s="465"/>
      <c r="F30" s="465"/>
      <c r="G30" s="465"/>
      <c r="H30" s="465"/>
      <c r="I30" s="465"/>
      <c r="J30" s="465"/>
      <c r="K30" s="465"/>
      <c r="L30" s="465"/>
      <c r="M30" s="465"/>
    </row>
    <row r="31" spans="1:13">
      <c r="A31" s="465"/>
      <c r="B31" s="465"/>
      <c r="C31" s="465"/>
      <c r="D31" s="465"/>
      <c r="E31" s="465"/>
      <c r="F31" s="465"/>
      <c r="G31" s="465"/>
      <c r="H31" s="465"/>
      <c r="I31" s="465"/>
      <c r="J31" s="465"/>
      <c r="K31" s="465"/>
      <c r="L31" s="465"/>
      <c r="M31" s="465"/>
    </row>
    <row r="36" spans="1:3" hidden="1">
      <c r="A36" s="258"/>
      <c r="B36" s="258" t="s">
        <v>353</v>
      </c>
      <c r="C36" s="258" t="s">
        <v>352</v>
      </c>
    </row>
    <row r="37" spans="1:3" hidden="1">
      <c r="A37" s="258" t="s">
        <v>35</v>
      </c>
      <c r="B37" s="259">
        <v>0.58299999999999996</v>
      </c>
      <c r="C37" s="259">
        <v>0.77300000000000002</v>
      </c>
    </row>
    <row r="38" spans="1:3" hidden="1">
      <c r="A38" s="258" t="s">
        <v>404</v>
      </c>
      <c r="B38" s="259">
        <v>0.57299999999999995</v>
      </c>
      <c r="C38" s="259">
        <v>0.76400000000000001</v>
      </c>
    </row>
    <row r="39" spans="1:3" hidden="1">
      <c r="A39" s="258" t="s">
        <v>32</v>
      </c>
      <c r="B39" s="259">
        <v>0.53600000000000003</v>
      </c>
      <c r="C39" s="259"/>
    </row>
    <row r="40" spans="1:3" hidden="1">
      <c r="A40" s="258" t="s">
        <v>30</v>
      </c>
      <c r="B40" s="259">
        <v>0.52</v>
      </c>
      <c r="C40" s="259">
        <v>0.69599999999999995</v>
      </c>
    </row>
    <row r="41" spans="1:3" hidden="1">
      <c r="A41" s="258" t="s">
        <v>400</v>
      </c>
      <c r="B41" s="259">
        <v>0.45500000000000002</v>
      </c>
      <c r="C41" s="259">
        <v>0.56000000000000005</v>
      </c>
    </row>
    <row r="42" spans="1:3" hidden="1">
      <c r="A42" s="258" t="s">
        <v>405</v>
      </c>
      <c r="B42" s="259">
        <v>0.40899999999999997</v>
      </c>
      <c r="C42" s="259">
        <v>0.59499999999999997</v>
      </c>
    </row>
    <row r="43" spans="1:3" hidden="1">
      <c r="A43" s="258" t="s">
        <v>410</v>
      </c>
      <c r="B43" s="259">
        <v>0.38100000000000001</v>
      </c>
      <c r="C43" s="259">
        <v>0.433</v>
      </c>
    </row>
    <row r="44" spans="1:3" hidden="1">
      <c r="A44" s="258" t="s">
        <v>41</v>
      </c>
      <c r="B44" s="259">
        <v>0.38100000000000001</v>
      </c>
      <c r="C44" s="259">
        <v>0.46100000000000002</v>
      </c>
    </row>
    <row r="45" spans="1:3" hidden="1">
      <c r="A45" s="258" t="s">
        <v>123</v>
      </c>
      <c r="B45" s="259">
        <v>0.318</v>
      </c>
      <c r="C45" s="259">
        <v>0.70099999999999996</v>
      </c>
    </row>
    <row r="46" spans="1:3" hidden="1">
      <c r="A46" s="258" t="s">
        <v>401</v>
      </c>
      <c r="B46" s="259">
        <v>0.29699999999999999</v>
      </c>
      <c r="C46" s="259">
        <v>0.46200000000000002</v>
      </c>
    </row>
    <row r="47" spans="1:3" hidden="1">
      <c r="A47" s="258" t="s">
        <v>31</v>
      </c>
      <c r="B47" s="259">
        <v>0.28100000000000003</v>
      </c>
      <c r="C47" s="259">
        <v>0.498</v>
      </c>
    </row>
    <row r="48" spans="1:3" hidden="1">
      <c r="A48" s="258" t="s">
        <v>403</v>
      </c>
      <c r="B48" s="259">
        <v>0.27100000000000002</v>
      </c>
      <c r="C48" s="259">
        <v>0.21600000000000003</v>
      </c>
    </row>
    <row r="49" spans="1:3" hidden="1">
      <c r="A49" s="258" t="s">
        <v>37</v>
      </c>
      <c r="B49" s="259">
        <v>0.25700000000000001</v>
      </c>
      <c r="C49" s="259">
        <v>0.47</v>
      </c>
    </row>
    <row r="50" spans="1:3" hidden="1">
      <c r="A50" s="21" t="s">
        <v>36</v>
      </c>
      <c r="B50" s="23">
        <v>0.21600000000000003</v>
      </c>
      <c r="C50" s="23"/>
    </row>
    <row r="51" spans="1:3" hidden="1">
      <c r="A51" s="21" t="s">
        <v>407</v>
      </c>
      <c r="B51" s="23">
        <v>0.17399999999999999</v>
      </c>
      <c r="C51" s="23">
        <v>0.314</v>
      </c>
    </row>
    <row r="52" spans="1:3" hidden="1">
      <c r="A52" s="21" t="s">
        <v>33</v>
      </c>
      <c r="B52" s="23">
        <v>0.121</v>
      </c>
      <c r="C52" s="23">
        <v>0.17300000000000001</v>
      </c>
    </row>
    <row r="53" spans="1:3" hidden="1">
      <c r="A53" s="21" t="s">
        <v>406</v>
      </c>
      <c r="B53" s="23">
        <v>9.6999999999999989E-2</v>
      </c>
      <c r="C53" s="23">
        <v>0.23499999999999999</v>
      </c>
    </row>
    <row r="54" spans="1:3" hidden="1">
      <c r="A54" s="21" t="s">
        <v>482</v>
      </c>
      <c r="B54" s="23"/>
      <c r="C54" s="23">
        <v>0.78500000000000003</v>
      </c>
    </row>
  </sheetData>
  <sheetProtection algorithmName="SHA-512" hashValue="OMrA/uLa0RLE2UindInfrnxMHnP/trfA6gAS+YxIEGzqNzvBVNaBQT6JYDS5civhHKxLZh9MV0Hc0jJ1MF0XbA==" saltValue="qUvQzC2yo0b54l2kFwZ/3w==" spinCount="100000" sheet="1"/>
  <sortState ref="A37:C48">
    <sortCondition descending="1" ref="B37:B48"/>
  </sortState>
  <mergeCells count="2">
    <mergeCell ref="A30:M31"/>
    <mergeCell ref="Q2:S15"/>
  </mergeCell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R55"/>
  <sheetViews>
    <sheetView showGridLines="0" zoomScale="80" zoomScaleNormal="80" workbookViewId="0">
      <selection activeCell="T19" sqref="T18:T19"/>
    </sheetView>
  </sheetViews>
  <sheetFormatPr defaultColWidth="8.75" defaultRowHeight="15.75"/>
  <cols>
    <col min="1" max="15" width="8.75" style="21"/>
    <col min="16" max="16" width="5.875" style="21" customWidth="1"/>
    <col min="17" max="18" width="12.875" style="21" customWidth="1"/>
    <col min="19" max="16384" width="8.75" style="21"/>
  </cols>
  <sheetData>
    <row r="2" spans="17:18">
      <c r="Q2" s="454" t="s">
        <v>479</v>
      </c>
      <c r="R2" s="454"/>
    </row>
    <row r="3" spans="17:18">
      <c r="Q3" s="454"/>
      <c r="R3" s="454"/>
    </row>
    <row r="4" spans="17:18">
      <c r="Q4" s="454"/>
      <c r="R4" s="454"/>
    </row>
    <row r="5" spans="17:18">
      <c r="Q5" s="454"/>
      <c r="R5" s="454"/>
    </row>
    <row r="6" spans="17:18">
      <c r="Q6" s="454"/>
      <c r="R6" s="454"/>
    </row>
    <row r="7" spans="17:18">
      <c r="Q7" s="454"/>
      <c r="R7" s="454"/>
    </row>
    <row r="8" spans="17:18">
      <c r="Q8" s="454"/>
      <c r="R8" s="454"/>
    </row>
    <row r="9" spans="17:18">
      <c r="Q9" s="454"/>
      <c r="R9" s="454"/>
    </row>
    <row r="10" spans="17:18">
      <c r="Q10" s="454"/>
      <c r="R10" s="454"/>
    </row>
    <row r="11" spans="17:18">
      <c r="Q11" s="454"/>
      <c r="R11" s="454"/>
    </row>
    <row r="12" spans="17:18">
      <c r="Q12" s="454"/>
      <c r="R12" s="454"/>
    </row>
    <row r="13" spans="17:18">
      <c r="Q13" s="454"/>
      <c r="R13" s="454"/>
    </row>
    <row r="14" spans="17:18">
      <c r="Q14" s="454"/>
      <c r="R14" s="454"/>
    </row>
    <row r="15" spans="17:18">
      <c r="Q15" s="454"/>
      <c r="R15" s="454"/>
    </row>
    <row r="16" spans="17:18">
      <c r="Q16" s="454"/>
      <c r="R16" s="454"/>
    </row>
    <row r="17" spans="1:18">
      <c r="Q17" s="454"/>
      <c r="R17" s="454"/>
    </row>
    <row r="18" spans="1:18">
      <c r="Q18" s="454"/>
      <c r="R18" s="454"/>
    </row>
    <row r="29" spans="1:18">
      <c r="A29" s="48" t="s">
        <v>381</v>
      </c>
      <c r="B29" s="48"/>
      <c r="C29" s="48"/>
      <c r="D29" s="48"/>
      <c r="E29" s="48"/>
      <c r="F29" s="48"/>
      <c r="G29" s="48"/>
      <c r="H29" s="48"/>
      <c r="I29" s="48"/>
      <c r="J29" s="48"/>
      <c r="K29" s="48"/>
      <c r="L29" s="48"/>
      <c r="M29" s="48"/>
    </row>
    <row r="30" spans="1:18">
      <c r="A30" s="465" t="s">
        <v>382</v>
      </c>
      <c r="B30" s="465"/>
      <c r="C30" s="465"/>
      <c r="D30" s="465"/>
      <c r="E30" s="465"/>
      <c r="F30" s="465"/>
      <c r="G30" s="465"/>
      <c r="H30" s="465"/>
      <c r="I30" s="465"/>
      <c r="J30" s="465"/>
      <c r="K30" s="465"/>
      <c r="L30" s="465"/>
      <c r="M30" s="465"/>
    </row>
    <row r="31" spans="1:18" s="258" customFormat="1">
      <c r="A31" s="465"/>
      <c r="B31" s="465"/>
      <c r="C31" s="465"/>
      <c r="D31" s="465"/>
      <c r="E31" s="465"/>
      <c r="F31" s="465"/>
      <c r="G31" s="465"/>
      <c r="H31" s="465"/>
      <c r="I31" s="465"/>
      <c r="J31" s="465"/>
      <c r="K31" s="465"/>
      <c r="L31" s="465"/>
      <c r="M31" s="465"/>
    </row>
    <row r="32" spans="1:18" s="258" customFormat="1" ht="15" customHeight="1"/>
    <row r="33" spans="1:3" s="258" customFormat="1" hidden="1">
      <c r="B33" s="258" t="s">
        <v>233</v>
      </c>
      <c r="C33" s="258" t="s">
        <v>234</v>
      </c>
    </row>
    <row r="34" spans="1:3" s="258" customFormat="1" hidden="1">
      <c r="A34" s="258" t="s">
        <v>407</v>
      </c>
      <c r="B34" s="259">
        <v>0.26899999999999996</v>
      </c>
      <c r="C34" s="259">
        <v>6.8000000000000005E-2</v>
      </c>
    </row>
    <row r="35" spans="1:3" s="258" customFormat="1" hidden="1">
      <c r="A35" s="258" t="s">
        <v>485</v>
      </c>
      <c r="B35" s="259">
        <v>0.221</v>
      </c>
      <c r="C35" s="259">
        <v>0.08</v>
      </c>
    </row>
    <row r="36" spans="1:3" s="258" customFormat="1" ht="18" hidden="1" customHeight="1">
      <c r="A36" s="258" t="s">
        <v>35</v>
      </c>
      <c r="B36" s="259">
        <v>0.20399999999999999</v>
      </c>
      <c r="C36" s="259">
        <v>6.0999999999999999E-2</v>
      </c>
    </row>
    <row r="37" spans="1:3" s="258" customFormat="1" hidden="1">
      <c r="A37" s="258" t="s">
        <v>31</v>
      </c>
      <c r="B37" s="259">
        <v>0.14599999999999999</v>
      </c>
      <c r="C37" s="259">
        <v>6.8000000000000005E-2</v>
      </c>
    </row>
    <row r="38" spans="1:3" s="258" customFormat="1" hidden="1">
      <c r="A38" s="258" t="s">
        <v>30</v>
      </c>
      <c r="B38" s="259">
        <v>0.14499999999999999</v>
      </c>
      <c r="C38" s="259">
        <v>6.9000000000000006E-2</v>
      </c>
    </row>
    <row r="39" spans="1:3" s="258" customFormat="1" hidden="1">
      <c r="A39" s="258" t="s">
        <v>403</v>
      </c>
      <c r="B39" s="259">
        <v>0.13100000000000001</v>
      </c>
      <c r="C39" s="259">
        <v>3.6000000000000004E-2</v>
      </c>
    </row>
    <row r="40" spans="1:3" s="258" customFormat="1" hidden="1">
      <c r="A40" s="258" t="s">
        <v>43</v>
      </c>
      <c r="B40" s="259">
        <v>0.11199999999999999</v>
      </c>
      <c r="C40" s="259">
        <v>6.7000000000000004E-2</v>
      </c>
    </row>
    <row r="41" spans="1:3" s="258" customFormat="1" hidden="1">
      <c r="A41" s="258" t="s">
        <v>406</v>
      </c>
      <c r="B41" s="259">
        <v>0.11</v>
      </c>
      <c r="C41" s="259">
        <v>0.03</v>
      </c>
    </row>
    <row r="42" spans="1:3" s="258" customFormat="1" hidden="1">
      <c r="A42" s="258" t="s">
        <v>123</v>
      </c>
      <c r="B42" s="259">
        <v>9.6999999999999989E-2</v>
      </c>
      <c r="C42" s="259">
        <v>5.2000000000000005E-2</v>
      </c>
    </row>
    <row r="43" spans="1:3" s="258" customFormat="1" hidden="1">
      <c r="A43" s="258" t="s">
        <v>42</v>
      </c>
      <c r="B43" s="259">
        <v>9.6000000000000002E-2</v>
      </c>
      <c r="C43" s="259">
        <v>0.06</v>
      </c>
    </row>
    <row r="44" spans="1:3" s="258" customFormat="1" hidden="1">
      <c r="A44" s="258" t="s">
        <v>400</v>
      </c>
      <c r="B44" s="259">
        <v>0.08</v>
      </c>
      <c r="C44" s="259">
        <v>3.7999999999999999E-2</v>
      </c>
    </row>
    <row r="45" spans="1:3" s="258" customFormat="1" hidden="1">
      <c r="A45" s="258" t="s">
        <v>404</v>
      </c>
      <c r="B45" s="259">
        <v>7.9000000000000001E-2</v>
      </c>
      <c r="C45" s="259">
        <v>0.04</v>
      </c>
    </row>
    <row r="46" spans="1:3" s="258" customFormat="1" hidden="1">
      <c r="A46" s="258" t="s">
        <v>37</v>
      </c>
      <c r="B46" s="259">
        <v>7.5999999999999998E-2</v>
      </c>
      <c r="C46" s="259">
        <v>1.3000000000000001E-2</v>
      </c>
    </row>
    <row r="47" spans="1:3" s="258" customFormat="1" hidden="1">
      <c r="A47" s="258" t="s">
        <v>410</v>
      </c>
      <c r="B47" s="259">
        <v>7.2999999999999995E-2</v>
      </c>
      <c r="C47" s="259">
        <v>5.5999999999999994E-2</v>
      </c>
    </row>
    <row r="48" spans="1:3" s="258" customFormat="1" hidden="1">
      <c r="A48" s="258" t="s">
        <v>402</v>
      </c>
      <c r="B48" s="259">
        <v>5.9000000000000004E-2</v>
      </c>
      <c r="C48" s="259">
        <v>1.9E-2</v>
      </c>
    </row>
    <row r="49" spans="1:3" s="258" customFormat="1" hidden="1">
      <c r="A49" s="258" t="s">
        <v>32</v>
      </c>
      <c r="B49" s="259">
        <v>5.2999999999999999E-2</v>
      </c>
      <c r="C49" s="259">
        <v>1.4999999999999999E-2</v>
      </c>
    </row>
    <row r="50" spans="1:3" s="258" customFormat="1" hidden="1">
      <c r="A50" s="258" t="s">
        <v>405</v>
      </c>
      <c r="B50" s="259">
        <v>4.8000000000000001E-2</v>
      </c>
      <c r="C50" s="259">
        <v>1.8000000000000002E-2</v>
      </c>
    </row>
    <row r="51" spans="1:3" s="258" customFormat="1" hidden="1">
      <c r="A51" s="258" t="s">
        <v>33</v>
      </c>
      <c r="B51" s="259">
        <v>4.4999999999999998E-2</v>
      </c>
      <c r="C51" s="259">
        <v>1.3999999999999999E-2</v>
      </c>
    </row>
    <row r="52" spans="1:3" s="258" customFormat="1" hidden="1">
      <c r="A52" s="258" t="s">
        <v>36</v>
      </c>
      <c r="B52" s="259">
        <v>4.4999999999999998E-2</v>
      </c>
      <c r="C52" s="259">
        <v>1.3000000000000001E-2</v>
      </c>
    </row>
    <row r="53" spans="1:3" s="258" customFormat="1" hidden="1">
      <c r="A53" s="258" t="s">
        <v>41</v>
      </c>
      <c r="B53" s="259">
        <v>4.2000000000000003E-2</v>
      </c>
      <c r="C53" s="259">
        <v>2.3E-2</v>
      </c>
    </row>
    <row r="54" spans="1:3" hidden="1">
      <c r="A54" s="21" t="s">
        <v>40</v>
      </c>
      <c r="B54" s="23">
        <v>4.0999999999999995E-2</v>
      </c>
      <c r="C54" s="23">
        <v>1.4999999999999999E-2</v>
      </c>
    </row>
    <row r="55" spans="1:3" hidden="1">
      <c r="A55" s="21" t="s">
        <v>401</v>
      </c>
      <c r="B55" s="23">
        <v>2.5000000000000001E-2</v>
      </c>
      <c r="C55" s="23">
        <v>9.0000000000000011E-3</v>
      </c>
    </row>
  </sheetData>
  <sheetProtection algorithmName="SHA-512" hashValue="37J2PjetFsArUyeMlCmxN7SfN9dtk1GoFv8Kn7bRMrjhxB+DBJKUvNfwF7dxY61+oo4y7drQVzK41RPQSyx+1A==" saltValue="6ts5SxA2phw9aGj6QPmJpw==" spinCount="100000" sheet="1"/>
  <sortState ref="A34:D50">
    <sortCondition descending="1" ref="C34:C50"/>
  </sortState>
  <mergeCells count="2">
    <mergeCell ref="Q2:R18"/>
    <mergeCell ref="A30:M31"/>
  </mergeCells>
  <pageMargins left="0.7" right="0.7" top="0.75" bottom="0.75" header="0.3" footer="0.3"/>
  <pageSetup orientation="portrait" horizontalDpi="4294967292" verticalDpi="4294967292"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S47"/>
  <sheetViews>
    <sheetView showGridLines="0" zoomScale="80" zoomScaleNormal="80" workbookViewId="0">
      <selection activeCell="W26" sqref="W26"/>
    </sheetView>
  </sheetViews>
  <sheetFormatPr defaultColWidth="7.75" defaultRowHeight="15.75"/>
  <cols>
    <col min="1" max="1" width="20.25" style="48" customWidth="1"/>
    <col min="2" max="2" width="10.75" style="48" customWidth="1"/>
    <col min="3" max="3" width="11.25" style="48" customWidth="1"/>
    <col min="4" max="4" width="13" style="48" customWidth="1"/>
    <col min="5" max="5" width="11.25" style="48" customWidth="1"/>
    <col min="6" max="6" width="10.5" style="48" customWidth="1"/>
    <col min="7" max="7" width="11" style="48" customWidth="1"/>
    <col min="8" max="8" width="7.75" style="48" customWidth="1"/>
    <col min="9" max="9" width="9.75" style="48" customWidth="1"/>
    <col min="10" max="10" width="11" style="48" customWidth="1"/>
    <col min="11" max="11" width="6.5" style="48" customWidth="1"/>
    <col min="12" max="12" width="7.75" style="48"/>
    <col min="13" max="13" width="11" style="48" customWidth="1"/>
    <col min="14" max="16384" width="7.75" style="48"/>
  </cols>
  <sheetData>
    <row r="1" spans="1:19">
      <c r="A1" s="52"/>
    </row>
    <row r="2" spans="1:19" ht="17.45" customHeight="1">
      <c r="K2" s="120"/>
      <c r="M2" s="466" t="s">
        <v>432</v>
      </c>
      <c r="N2" s="466"/>
      <c r="O2" s="466"/>
      <c r="P2" s="466"/>
      <c r="Q2" s="466"/>
    </row>
    <row r="3" spans="1:19">
      <c r="M3" s="466"/>
      <c r="N3" s="466"/>
      <c r="O3" s="466"/>
      <c r="P3" s="466"/>
      <c r="Q3" s="466"/>
    </row>
    <row r="4" spans="1:19">
      <c r="M4" s="466"/>
      <c r="N4" s="466"/>
      <c r="O4" s="466"/>
      <c r="P4" s="466"/>
      <c r="Q4" s="466"/>
    </row>
    <row r="5" spans="1:19">
      <c r="D5" s="58"/>
      <c r="E5" s="58"/>
      <c r="F5" s="58"/>
      <c r="G5" s="58"/>
      <c r="M5" s="466"/>
      <c r="N5" s="466"/>
      <c r="O5" s="466"/>
      <c r="P5" s="466"/>
      <c r="Q5" s="466"/>
    </row>
    <row r="6" spans="1:19">
      <c r="D6" s="58"/>
      <c r="E6" s="58"/>
      <c r="F6" s="58"/>
      <c r="G6" s="58"/>
      <c r="M6" s="466"/>
      <c r="N6" s="466"/>
      <c r="O6" s="466"/>
      <c r="P6" s="466"/>
      <c r="Q6" s="466"/>
    </row>
    <row r="7" spans="1:19">
      <c r="A7" s="59"/>
      <c r="B7" s="61"/>
      <c r="C7" s="61"/>
      <c r="D7" s="58"/>
      <c r="E7" s="58"/>
      <c r="F7" s="58"/>
      <c r="G7" s="58"/>
      <c r="M7" s="466"/>
      <c r="N7" s="466"/>
      <c r="O7" s="466"/>
      <c r="P7" s="466"/>
      <c r="Q7" s="466"/>
    </row>
    <row r="8" spans="1:19">
      <c r="A8" s="123"/>
      <c r="B8" s="61"/>
      <c r="C8" s="61"/>
      <c r="D8" s="58"/>
      <c r="E8" s="58"/>
      <c r="F8" s="58"/>
      <c r="G8" s="58"/>
      <c r="M8" s="466"/>
      <c r="N8" s="466"/>
      <c r="O8" s="466"/>
      <c r="P8" s="466"/>
      <c r="Q8" s="466"/>
      <c r="S8" s="50"/>
    </row>
    <row r="9" spans="1:19">
      <c r="A9" s="123"/>
      <c r="B9" s="61"/>
      <c r="C9" s="61"/>
      <c r="D9" s="58"/>
      <c r="E9" s="58"/>
      <c r="F9" s="58"/>
      <c r="G9" s="58"/>
      <c r="M9" s="466"/>
      <c r="N9" s="466"/>
      <c r="O9" s="466"/>
      <c r="P9" s="466"/>
      <c r="Q9" s="466"/>
      <c r="S9" s="50"/>
    </row>
    <row r="10" spans="1:19">
      <c r="A10" s="59"/>
      <c r="B10" s="61"/>
      <c r="C10" s="61"/>
      <c r="D10" s="58"/>
      <c r="M10" s="466"/>
      <c r="N10" s="466"/>
      <c r="O10" s="466"/>
      <c r="P10" s="466"/>
      <c r="Q10" s="466"/>
      <c r="S10" s="50"/>
    </row>
    <row r="11" spans="1:19">
      <c r="A11" s="123"/>
      <c r="B11" s="61"/>
      <c r="C11" s="61"/>
      <c r="D11" s="58"/>
      <c r="M11" s="466"/>
      <c r="N11" s="466"/>
      <c r="O11" s="466"/>
      <c r="P11" s="466"/>
      <c r="Q11" s="466"/>
    </row>
    <row r="12" spans="1:19">
      <c r="A12" s="123"/>
      <c r="B12" s="61"/>
      <c r="C12" s="61"/>
      <c r="D12" s="58"/>
      <c r="M12" s="466"/>
      <c r="N12" s="466"/>
      <c r="O12" s="466"/>
      <c r="P12" s="466"/>
      <c r="Q12" s="466"/>
    </row>
    <row r="13" spans="1:19">
      <c r="A13" s="59"/>
      <c r="B13" s="61"/>
      <c r="C13" s="61"/>
      <c r="D13" s="58"/>
      <c r="M13" s="466"/>
      <c r="N13" s="466"/>
      <c r="O13" s="466"/>
      <c r="P13" s="466"/>
      <c r="Q13" s="466"/>
    </row>
    <row r="14" spans="1:19">
      <c r="A14" s="123"/>
      <c r="B14" s="61"/>
      <c r="C14" s="61"/>
      <c r="M14" s="466"/>
      <c r="N14" s="466"/>
      <c r="O14" s="466"/>
      <c r="P14" s="466"/>
      <c r="Q14" s="466"/>
    </row>
    <row r="15" spans="1:19">
      <c r="A15" s="123"/>
      <c r="B15" s="61"/>
      <c r="C15" s="61"/>
      <c r="M15" s="466"/>
      <c r="N15" s="466"/>
      <c r="O15" s="466"/>
      <c r="P15" s="466"/>
      <c r="Q15" s="466"/>
    </row>
    <row r="16" spans="1:19">
      <c r="M16" s="466"/>
      <c r="N16" s="466"/>
      <c r="O16" s="466"/>
      <c r="P16" s="466"/>
      <c r="Q16" s="466"/>
    </row>
    <row r="17" spans="1:17">
      <c r="M17" s="466"/>
      <c r="N17" s="466"/>
      <c r="O17" s="466"/>
      <c r="P17" s="466"/>
      <c r="Q17" s="466"/>
    </row>
    <row r="18" spans="1:17">
      <c r="M18" s="466"/>
      <c r="N18" s="466"/>
      <c r="O18" s="466"/>
      <c r="P18" s="466"/>
      <c r="Q18" s="466"/>
    </row>
    <row r="19" spans="1:17">
      <c r="M19" s="466"/>
      <c r="N19" s="466"/>
      <c r="O19" s="466"/>
      <c r="P19" s="466"/>
      <c r="Q19" s="466"/>
    </row>
    <row r="20" spans="1:17">
      <c r="M20" s="466"/>
      <c r="N20" s="466"/>
      <c r="O20" s="466"/>
      <c r="P20" s="466"/>
      <c r="Q20" s="466"/>
    </row>
    <row r="21" spans="1:17">
      <c r="M21" s="466"/>
      <c r="N21" s="466"/>
      <c r="O21" s="466"/>
      <c r="P21" s="466"/>
      <c r="Q21" s="466"/>
    </row>
    <row r="22" spans="1:17">
      <c r="M22" s="466"/>
      <c r="N22" s="466"/>
      <c r="O22" s="466"/>
      <c r="P22" s="466"/>
      <c r="Q22" s="466"/>
    </row>
    <row r="23" spans="1:17">
      <c r="M23" s="466"/>
      <c r="N23" s="466"/>
      <c r="O23" s="466"/>
      <c r="P23" s="466"/>
      <c r="Q23" s="466"/>
    </row>
    <row r="24" spans="1:17">
      <c r="M24" s="466"/>
      <c r="N24" s="466"/>
      <c r="O24" s="466"/>
      <c r="P24" s="466"/>
      <c r="Q24" s="466"/>
    </row>
    <row r="25" spans="1:17">
      <c r="A25" s="48" t="s">
        <v>381</v>
      </c>
    </row>
    <row r="26" spans="1:17">
      <c r="A26" s="48" t="s">
        <v>365</v>
      </c>
    </row>
    <row r="31" spans="1:17" hidden="1"/>
    <row r="32" spans="1:17" s="96" customFormat="1" ht="110.25" hidden="1">
      <c r="B32" s="96" t="s">
        <v>366</v>
      </c>
      <c r="D32" s="96" t="s">
        <v>367</v>
      </c>
      <c r="F32" s="96" t="s">
        <v>368</v>
      </c>
    </row>
    <row r="33" spans="1:9" hidden="1">
      <c r="B33" s="48" t="s">
        <v>130</v>
      </c>
      <c r="C33" s="48" t="s">
        <v>129</v>
      </c>
      <c r="D33" s="48" t="s">
        <v>130</v>
      </c>
      <c r="E33" s="48" t="s">
        <v>129</v>
      </c>
      <c r="F33" s="48" t="s">
        <v>130</v>
      </c>
      <c r="G33" s="48" t="s">
        <v>129</v>
      </c>
    </row>
    <row r="34" spans="1:9" hidden="1">
      <c r="A34" s="48" t="s">
        <v>50</v>
      </c>
      <c r="B34" s="48">
        <v>0.53941851245996397</v>
      </c>
      <c r="D34" s="48">
        <v>0.1614171771771819</v>
      </c>
      <c r="E34" s="48">
        <v>0.24111347023674734</v>
      </c>
      <c r="F34" s="48">
        <v>0.36161301561391923</v>
      </c>
      <c r="G34" s="48">
        <v>0.34933198992778602</v>
      </c>
    </row>
    <row r="35" spans="1:9" s="124" customFormat="1" hidden="1">
      <c r="A35" s="124" t="s">
        <v>236</v>
      </c>
      <c r="B35" s="124">
        <f t="shared" ref="B35:G35" si="0">B38/100</f>
        <v>0.42734555868525986</v>
      </c>
      <c r="C35" s="124">
        <f t="shared" si="0"/>
        <v>0.31791186255785059</v>
      </c>
      <c r="D35" s="124">
        <f t="shared" si="0"/>
        <v>2.6732186023923628E-2</v>
      </c>
      <c r="E35" s="124">
        <f t="shared" si="0"/>
        <v>5.9538288281893538E-2</v>
      </c>
      <c r="F35" s="124">
        <f t="shared" si="0"/>
        <v>0.25589326187019157</v>
      </c>
      <c r="G35" s="124">
        <f t="shared" si="0"/>
        <v>0.20283427858795353</v>
      </c>
    </row>
    <row r="36" spans="1:9" hidden="1">
      <c r="A36" s="48" t="s">
        <v>53</v>
      </c>
      <c r="F36" s="48">
        <v>7.5336882468117011E-2</v>
      </c>
      <c r="G36" s="48">
        <v>6.2975159546048806E-2</v>
      </c>
    </row>
    <row r="37" spans="1:9" hidden="1">
      <c r="A37" s="48" t="s">
        <v>369</v>
      </c>
      <c r="F37" s="48">
        <v>0.13198483717913528</v>
      </c>
      <c r="G37" s="48">
        <v>0.21936058143463411</v>
      </c>
    </row>
    <row r="38" spans="1:9" s="124" customFormat="1" hidden="1">
      <c r="A38" s="124" t="s">
        <v>370</v>
      </c>
      <c r="B38" s="124">
        <v>42.734555868525987</v>
      </c>
      <c r="C38" s="124">
        <v>31.79118625578506</v>
      </c>
      <c r="D38" s="124">
        <v>2.673218602392363</v>
      </c>
      <c r="E38" s="124">
        <v>5.9538288281893541</v>
      </c>
      <c r="F38" s="124">
        <v>25.589326187019157</v>
      </c>
      <c r="G38" s="124">
        <v>20.283427858795353</v>
      </c>
    </row>
    <row r="39" spans="1:9" hidden="1"/>
    <row r="40" spans="1:9" hidden="1">
      <c r="A40"/>
      <c r="B40"/>
      <c r="C40"/>
      <c r="D40"/>
      <c r="E40"/>
      <c r="F40"/>
      <c r="G40"/>
    </row>
    <row r="41" spans="1:9" hidden="1">
      <c r="A41"/>
      <c r="B41"/>
      <c r="C41"/>
      <c r="D41"/>
      <c r="E41"/>
      <c r="F41"/>
      <c r="G41"/>
    </row>
    <row r="42" spans="1:9" hidden="1">
      <c r="A42"/>
      <c r="B42" s="48" t="s">
        <v>50</v>
      </c>
      <c r="E42" s="48" t="s">
        <v>236</v>
      </c>
      <c r="H42" s="48" t="s">
        <v>53</v>
      </c>
      <c r="I42" s="48" t="s">
        <v>369</v>
      </c>
    </row>
    <row r="43" spans="1:9" ht="141.75" hidden="1">
      <c r="A43"/>
      <c r="B43" s="96" t="s">
        <v>371</v>
      </c>
      <c r="C43" s="96" t="s">
        <v>372</v>
      </c>
      <c r="D43" s="96" t="s">
        <v>373</v>
      </c>
      <c r="E43" s="96" t="s">
        <v>371</v>
      </c>
      <c r="F43" s="96" t="s">
        <v>372</v>
      </c>
      <c r="G43" s="96" t="s">
        <v>373</v>
      </c>
      <c r="H43" s="96" t="s">
        <v>371</v>
      </c>
      <c r="I43" s="96" t="s">
        <v>371</v>
      </c>
    </row>
    <row r="44" spans="1:9" hidden="1">
      <c r="A44" t="s">
        <v>234</v>
      </c>
      <c r="B44" s="95">
        <f>F34</f>
        <v>0.36161301561391923</v>
      </c>
      <c r="C44" s="95">
        <f>B34</f>
        <v>0.53941851245996397</v>
      </c>
      <c r="D44" s="95">
        <f>D34</f>
        <v>0.1614171771771819</v>
      </c>
      <c r="E44" s="95">
        <f>F35</f>
        <v>0.25589326187019157</v>
      </c>
      <c r="F44" s="95">
        <f>B35</f>
        <v>0.42734555868525986</v>
      </c>
      <c r="G44" s="95">
        <f>D35</f>
        <v>2.6732186023923628E-2</v>
      </c>
      <c r="H44" s="50">
        <f>F36</f>
        <v>7.5336882468117011E-2</v>
      </c>
      <c r="I44" s="50">
        <f>F37</f>
        <v>0.13198483717913528</v>
      </c>
    </row>
    <row r="45" spans="1:9" hidden="1">
      <c r="A45" t="s">
        <v>233</v>
      </c>
      <c r="B45" s="95">
        <f>G34</f>
        <v>0.34933198992778602</v>
      </c>
      <c r="C45" s="95"/>
      <c r="D45" s="95">
        <f>E34</f>
        <v>0.24111347023674734</v>
      </c>
      <c r="E45" s="95">
        <f>G35</f>
        <v>0.20283427858795353</v>
      </c>
      <c r="F45" s="95">
        <f>C35</f>
        <v>0.31791186255785059</v>
      </c>
      <c r="G45" s="95">
        <f>E35</f>
        <v>5.9538288281893538E-2</v>
      </c>
      <c r="H45" s="50">
        <f>G36</f>
        <v>6.2975159546048806E-2</v>
      </c>
      <c r="I45" s="50">
        <f>G37</f>
        <v>0.21936058143463411</v>
      </c>
    </row>
    <row r="46" spans="1:9">
      <c r="A46"/>
      <c r="B46"/>
      <c r="C46"/>
      <c r="D46"/>
      <c r="E46"/>
      <c r="F46"/>
      <c r="G46"/>
    </row>
    <row r="47" spans="1:9">
      <c r="A47"/>
      <c r="B47"/>
      <c r="D47"/>
      <c r="E47"/>
      <c r="F47"/>
      <c r="G47"/>
    </row>
  </sheetData>
  <sheetProtection algorithmName="SHA-512" hashValue="p6xhB/0C/eIsNl8CrNtKPuHpK6OY8X9OFgORtMmM8mZSrl/c62CCiMcMeCC+l1JwaRVd7Qs8ErPteeIT05ofzg==" saltValue="s7RShvRNvmZ8yfgzYK3ISw==" spinCount="100000" sheet="1"/>
  <mergeCells count="1">
    <mergeCell ref="M2:Q24"/>
  </mergeCells>
  <conditionalFormatting sqref="A34:A37">
    <cfRule type="duplicateValues" dxfId="1" priority="1"/>
  </conditionalFormatting>
  <conditionalFormatting sqref="B42 E42 H42:I42">
    <cfRule type="duplicateValues" dxfId="0" priority="2"/>
  </conditionalFormatting>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72"/>
  <sheetViews>
    <sheetView showGridLines="0" zoomScale="80" zoomScaleNormal="80" workbookViewId="0">
      <selection activeCell="Q37" sqref="Q37:Q38"/>
    </sheetView>
  </sheetViews>
  <sheetFormatPr defaultColWidth="8.75" defaultRowHeight="15.75"/>
  <cols>
    <col min="1" max="1" width="8.75" style="132"/>
    <col min="2" max="2" width="12.5" style="132" customWidth="1"/>
    <col min="3" max="3" width="13" style="132" customWidth="1"/>
    <col min="4" max="4" width="13.75" style="132" customWidth="1"/>
    <col min="5" max="5" width="14.75" style="132" customWidth="1"/>
    <col min="6" max="6" width="10.75" style="132" customWidth="1"/>
    <col min="7" max="7" width="11.75" style="132" customWidth="1"/>
    <col min="8" max="8" width="9.5" style="132" customWidth="1"/>
    <col min="9" max="9" width="12.25" style="132" customWidth="1"/>
    <col min="10" max="10" width="13" style="132" customWidth="1"/>
    <col min="11" max="11" width="19.25" style="132" customWidth="1"/>
    <col min="12" max="12" width="8.75" style="132"/>
    <col min="13" max="13" width="10.5" style="132" customWidth="1"/>
    <col min="14" max="14" width="27.5" style="132" customWidth="1"/>
    <col min="15" max="16384" width="8.75" style="132"/>
  </cols>
  <sheetData>
    <row r="1" spans="1:14" ht="18.75">
      <c r="A1" s="183"/>
      <c r="B1" s="183"/>
    </row>
    <row r="3" spans="1:14">
      <c r="N3" s="434" t="s">
        <v>374</v>
      </c>
    </row>
    <row r="4" spans="1:14">
      <c r="N4" s="455"/>
    </row>
    <row r="5" spans="1:14">
      <c r="N5" s="455"/>
    </row>
    <row r="6" spans="1:14">
      <c r="N6" s="455"/>
    </row>
    <row r="7" spans="1:14">
      <c r="N7" s="455"/>
    </row>
    <row r="8" spans="1:14">
      <c r="N8" s="455"/>
    </row>
    <row r="9" spans="1:14">
      <c r="N9" s="455"/>
    </row>
    <row r="10" spans="1:14">
      <c r="N10" s="455"/>
    </row>
    <row r="11" spans="1:14">
      <c r="N11" s="455"/>
    </row>
    <row r="12" spans="1:14">
      <c r="N12" s="455"/>
    </row>
    <row r="13" spans="1:14">
      <c r="N13" s="455"/>
    </row>
    <row r="14" spans="1:14">
      <c r="N14" s="455"/>
    </row>
    <row r="15" spans="1:14">
      <c r="N15" s="455"/>
    </row>
    <row r="29" spans="2:9">
      <c r="B29" s="145"/>
      <c r="C29" s="145"/>
      <c r="D29" s="145"/>
      <c r="E29" s="145"/>
      <c r="F29" s="145"/>
      <c r="G29" s="145"/>
      <c r="H29" s="145"/>
      <c r="I29" s="145"/>
    </row>
    <row r="35" spans="1:11">
      <c r="A35" s="132" t="s">
        <v>125</v>
      </c>
    </row>
    <row r="39" spans="1:11" hidden="1">
      <c r="A39" s="133" t="s">
        <v>150</v>
      </c>
      <c r="B39" s="133" t="s">
        <v>50</v>
      </c>
      <c r="C39" s="133" t="s">
        <v>236</v>
      </c>
      <c r="D39" s="133" t="s">
        <v>52</v>
      </c>
      <c r="E39" s="133" t="s">
        <v>53</v>
      </c>
      <c r="F39" s="133" t="s">
        <v>54</v>
      </c>
      <c r="G39" s="133" t="s">
        <v>144</v>
      </c>
      <c r="H39" s="133" t="s">
        <v>145</v>
      </c>
      <c r="I39" s="133" t="s">
        <v>146</v>
      </c>
      <c r="J39" s="184" t="s">
        <v>51</v>
      </c>
      <c r="K39" s="132" t="s">
        <v>273</v>
      </c>
    </row>
    <row r="40" spans="1:11" hidden="1">
      <c r="A40" s="185">
        <v>1990</v>
      </c>
      <c r="B40" s="145">
        <v>756444.58793000004</v>
      </c>
      <c r="C40" s="145">
        <v>288349.62202000001</v>
      </c>
      <c r="D40" s="145">
        <v>10803.66819</v>
      </c>
      <c r="E40" s="145">
        <v>4214.9126500000002</v>
      </c>
      <c r="F40" s="145">
        <v>101764.37766</v>
      </c>
      <c r="G40" s="145">
        <v>8621.1250600000003</v>
      </c>
      <c r="H40" s="145">
        <v>59600.124669999997</v>
      </c>
      <c r="I40" s="145">
        <v>29979.710159999999</v>
      </c>
      <c r="J40" s="145">
        <v>3972.5216500000001</v>
      </c>
      <c r="K40" s="145">
        <f t="shared" ref="K40:K66" si="0">SUM(B40:J40)</f>
        <v>1263750.6499900003</v>
      </c>
    </row>
    <row r="41" spans="1:11" hidden="1">
      <c r="A41" s="185">
        <v>1991</v>
      </c>
      <c r="B41" s="145">
        <v>1021916.83977</v>
      </c>
      <c r="C41" s="145">
        <v>386505.44670999999</v>
      </c>
      <c r="D41" s="145">
        <v>14780.10548</v>
      </c>
      <c r="E41" s="145">
        <v>7223.57593</v>
      </c>
      <c r="F41" s="145">
        <v>133953.03002999999</v>
      </c>
      <c r="G41" s="145">
        <v>10228.115460000001</v>
      </c>
      <c r="H41" s="145">
        <v>85830.42512</v>
      </c>
      <c r="I41" s="145">
        <v>38023.399369999999</v>
      </c>
      <c r="J41" s="145">
        <v>4719.7487099999998</v>
      </c>
      <c r="K41" s="145">
        <f t="shared" si="0"/>
        <v>1703180.68658</v>
      </c>
    </row>
    <row r="42" spans="1:11" hidden="1">
      <c r="A42" s="185">
        <v>1992</v>
      </c>
      <c r="B42" s="145">
        <v>1346956.0678399999</v>
      </c>
      <c r="C42" s="145">
        <v>508454.98693999997</v>
      </c>
      <c r="D42" s="145">
        <v>21108.028060000001</v>
      </c>
      <c r="E42" s="145">
        <v>11970.53932</v>
      </c>
      <c r="F42" s="145">
        <v>171904.49471999999</v>
      </c>
      <c r="G42" s="145">
        <v>12031.760539999999</v>
      </c>
      <c r="H42" s="145">
        <v>116683.36156999999</v>
      </c>
      <c r="I42" s="145">
        <v>47094.664640000003</v>
      </c>
      <c r="J42" s="145">
        <v>5559.41626</v>
      </c>
      <c r="K42" s="145">
        <f t="shared" si="0"/>
        <v>2241763.3198899999</v>
      </c>
    </row>
    <row r="43" spans="1:11" hidden="1">
      <c r="A43" s="185">
        <v>1993</v>
      </c>
      <c r="B43" s="145">
        <v>1737082.9274800001</v>
      </c>
      <c r="C43" s="145">
        <v>656531.05426999996</v>
      </c>
      <c r="D43" s="145">
        <v>31240.02677</v>
      </c>
      <c r="E43" s="145">
        <v>19238.643680000001</v>
      </c>
      <c r="F43" s="145">
        <v>215435.77369999999</v>
      </c>
      <c r="G43" s="145">
        <v>14054.89287</v>
      </c>
      <c r="H43" s="145">
        <v>151018.58974</v>
      </c>
      <c r="I43" s="145">
        <v>57009.562689999999</v>
      </c>
      <c r="J43" s="145">
        <v>6491.3154699999996</v>
      </c>
      <c r="K43" s="145">
        <f t="shared" si="0"/>
        <v>2888102.7866700003</v>
      </c>
    </row>
    <row r="44" spans="1:11" hidden="1">
      <c r="A44" s="185">
        <v>1994</v>
      </c>
      <c r="B44" s="145">
        <v>2196004.40802</v>
      </c>
      <c r="C44" s="145">
        <v>831150.25086999999</v>
      </c>
      <c r="D44" s="145">
        <v>47160.794009999998</v>
      </c>
      <c r="E44" s="145">
        <v>30114.60209</v>
      </c>
      <c r="F44" s="145">
        <v>264123.15828999999</v>
      </c>
      <c r="G44" s="145">
        <v>16328.72724</v>
      </c>
      <c r="H44" s="145">
        <v>186917.40815</v>
      </c>
      <c r="I44" s="145">
        <v>67531.066649999993</v>
      </c>
      <c r="J44" s="145">
        <v>7509.9244500000004</v>
      </c>
      <c r="K44" s="145">
        <f t="shared" si="0"/>
        <v>3646840.33977</v>
      </c>
    </row>
    <row r="45" spans="1:11" hidden="1">
      <c r="A45" s="185">
        <v>1995</v>
      </c>
      <c r="B45" s="145">
        <v>2725640.5289099999</v>
      </c>
      <c r="C45" s="145">
        <v>1032955.73604</v>
      </c>
      <c r="D45" s="145">
        <v>71793.437090000007</v>
      </c>
      <c r="E45" s="145">
        <v>46015.774080000003</v>
      </c>
      <c r="F45" s="145">
        <v>316949.92348</v>
      </c>
      <c r="G45" s="145">
        <v>18876.878229999998</v>
      </c>
      <c r="H45" s="145">
        <v>223345.04441</v>
      </c>
      <c r="I45" s="145">
        <v>78642.812330000001</v>
      </c>
      <c r="J45" s="145">
        <v>8589.4355099999993</v>
      </c>
      <c r="K45" s="145">
        <f t="shared" si="0"/>
        <v>4522809.57008</v>
      </c>
    </row>
    <row r="46" spans="1:11" hidden="1">
      <c r="A46" s="185">
        <v>1996</v>
      </c>
      <c r="B46" s="145">
        <v>3322828.5965300002</v>
      </c>
      <c r="C46" s="145">
        <v>1264590.34974</v>
      </c>
      <c r="D46" s="145">
        <v>107000.40418</v>
      </c>
      <c r="E46" s="145">
        <v>68608.748800000001</v>
      </c>
      <c r="F46" s="145">
        <v>372217.08848999999</v>
      </c>
      <c r="G46" s="145">
        <v>21738.783149999999</v>
      </c>
      <c r="H46" s="145">
        <v>258790.76177000001</v>
      </c>
      <c r="I46" s="145">
        <v>89900.764819999997</v>
      </c>
      <c r="J46" s="145">
        <v>9665.7837500000005</v>
      </c>
      <c r="K46" s="145">
        <f t="shared" si="0"/>
        <v>5515341.2812299998</v>
      </c>
    </row>
    <row r="47" spans="1:11" hidden="1">
      <c r="A47" s="185">
        <v>1997</v>
      </c>
      <c r="B47" s="145">
        <v>3989015.1620399999</v>
      </c>
      <c r="C47" s="145">
        <v>1526725.1168800001</v>
      </c>
      <c r="D47" s="145">
        <v>154053.44925999999</v>
      </c>
      <c r="E47" s="145">
        <v>98955.928020000007</v>
      </c>
      <c r="F47" s="145">
        <v>428244.89315000002</v>
      </c>
      <c r="G47" s="145">
        <v>24717.817220000001</v>
      </c>
      <c r="H47" s="145">
        <v>280612.27101999999</v>
      </c>
      <c r="I47" s="145">
        <v>96974.136440000002</v>
      </c>
      <c r="J47" s="145">
        <v>10725.237139999999</v>
      </c>
      <c r="K47" s="145">
        <f t="shared" si="0"/>
        <v>6610024.0111699998</v>
      </c>
    </row>
    <row r="48" spans="1:11" hidden="1">
      <c r="A48" s="185">
        <v>1998</v>
      </c>
      <c r="B48" s="145">
        <v>4719182.7779099997</v>
      </c>
      <c r="C48" s="145">
        <v>1818510.7763499999</v>
      </c>
      <c r="D48" s="145">
        <v>213757.99895000001</v>
      </c>
      <c r="E48" s="145">
        <v>138409.46711</v>
      </c>
      <c r="F48" s="145">
        <v>472498.78035000002</v>
      </c>
      <c r="G48" s="145">
        <v>27909.42741</v>
      </c>
      <c r="H48" s="145">
        <v>282458.69770999998</v>
      </c>
      <c r="I48" s="145">
        <v>100488.20951</v>
      </c>
      <c r="J48" s="145">
        <v>11797.077810000001</v>
      </c>
      <c r="K48" s="145">
        <f t="shared" si="0"/>
        <v>7785013.213109999</v>
      </c>
    </row>
    <row r="49" spans="1:11" hidden="1">
      <c r="A49" s="185">
        <v>1999</v>
      </c>
      <c r="B49" s="145">
        <v>5506541.3319699997</v>
      </c>
      <c r="C49" s="145">
        <v>2137541.32791</v>
      </c>
      <c r="D49" s="145">
        <v>285691.43716999999</v>
      </c>
      <c r="E49" s="145">
        <v>186460.25985</v>
      </c>
      <c r="F49" s="145">
        <v>515584.46750000003</v>
      </c>
      <c r="G49" s="145">
        <v>31416.209360000001</v>
      </c>
      <c r="H49" s="145">
        <v>279800.75910000002</v>
      </c>
      <c r="I49" s="145">
        <v>102420.66747</v>
      </c>
      <c r="J49" s="145">
        <v>12960.114079999999</v>
      </c>
      <c r="K49" s="145">
        <f t="shared" si="0"/>
        <v>9058416.574409999</v>
      </c>
    </row>
    <row r="50" spans="1:11" hidden="1">
      <c r="A50" s="185">
        <v>2000</v>
      </c>
      <c r="B50" s="145">
        <v>6342647.7406799998</v>
      </c>
      <c r="C50" s="145">
        <v>2480501.1283399998</v>
      </c>
      <c r="D50" s="145">
        <v>368294.84892999998</v>
      </c>
      <c r="E50" s="145">
        <v>244913.62593000001</v>
      </c>
      <c r="F50" s="145">
        <v>555693.71765000001</v>
      </c>
      <c r="G50" s="145">
        <v>35291.462030000002</v>
      </c>
      <c r="H50" s="145">
        <v>275797.14123000001</v>
      </c>
      <c r="I50" s="145">
        <v>103072.43188</v>
      </c>
      <c r="J50" s="145">
        <v>14232.271849999999</v>
      </c>
      <c r="K50" s="145">
        <f t="shared" si="0"/>
        <v>10420444.368519997</v>
      </c>
    </row>
    <row r="51" spans="1:11" hidden="1">
      <c r="A51" s="185">
        <v>2001</v>
      </c>
      <c r="B51" s="145">
        <v>7212396.5345299998</v>
      </c>
      <c r="C51" s="145">
        <v>2838250.9617900001</v>
      </c>
      <c r="D51" s="145">
        <v>459061.14880000002</v>
      </c>
      <c r="E51" s="145">
        <v>314994.89873000002</v>
      </c>
      <c r="F51" s="145">
        <v>591274.48768000002</v>
      </c>
      <c r="G51" s="145">
        <v>39755.60441</v>
      </c>
      <c r="H51" s="145">
        <v>274348.76987000002</v>
      </c>
      <c r="I51" s="145">
        <v>103101.86143</v>
      </c>
      <c r="J51" s="145">
        <v>15565.448899999999</v>
      </c>
      <c r="K51" s="145">
        <f t="shared" si="0"/>
        <v>11848749.71614</v>
      </c>
    </row>
    <row r="52" spans="1:11" hidden="1">
      <c r="A52" s="185">
        <v>2002</v>
      </c>
      <c r="B52" s="145">
        <v>8092041.68114</v>
      </c>
      <c r="C52" s="145">
        <v>3204709.1190999998</v>
      </c>
      <c r="D52" s="145">
        <v>554267.35713000002</v>
      </c>
      <c r="E52" s="145">
        <v>395369.3946</v>
      </c>
      <c r="F52" s="145">
        <v>622626.66222000006</v>
      </c>
      <c r="G52" s="145">
        <v>45328.604659999997</v>
      </c>
      <c r="H52" s="145">
        <v>262513.61002999998</v>
      </c>
      <c r="I52" s="145">
        <v>102417.39440999999</v>
      </c>
      <c r="J52" s="145">
        <v>17028.121739999999</v>
      </c>
      <c r="K52" s="145">
        <f t="shared" si="0"/>
        <v>13296301.945029998</v>
      </c>
    </row>
    <row r="53" spans="1:11" hidden="1">
      <c r="A53" s="185">
        <v>2003</v>
      </c>
      <c r="B53" s="145">
        <v>8957759.97425</v>
      </c>
      <c r="C53" s="145">
        <v>3575059.9333100002</v>
      </c>
      <c r="D53" s="145">
        <v>647098.94938000001</v>
      </c>
      <c r="E53" s="145">
        <v>484220.66712</v>
      </c>
      <c r="F53" s="145">
        <v>648545.71799000003</v>
      </c>
      <c r="G53" s="145">
        <v>52298.922129999999</v>
      </c>
      <c r="H53" s="145">
        <v>250121.95676</v>
      </c>
      <c r="I53" s="145">
        <v>101016.60907999999</v>
      </c>
      <c r="J53" s="145">
        <v>18681.10283</v>
      </c>
      <c r="K53" s="145">
        <f t="shared" si="0"/>
        <v>14734803.83285</v>
      </c>
    </row>
    <row r="54" spans="1:11" hidden="1">
      <c r="A54" s="185">
        <v>2004</v>
      </c>
      <c r="B54" s="145">
        <v>9788830.5819700006</v>
      </c>
      <c r="C54" s="145">
        <v>3936849.5932499999</v>
      </c>
      <c r="D54" s="145">
        <v>733376.28384000005</v>
      </c>
      <c r="E54" s="145">
        <v>579586.08140999998</v>
      </c>
      <c r="F54" s="145">
        <v>667126.04494000005</v>
      </c>
      <c r="G54" s="145">
        <v>60657.944159999999</v>
      </c>
      <c r="H54" s="145">
        <v>236392.95913</v>
      </c>
      <c r="I54" s="145">
        <v>99258.103220000005</v>
      </c>
      <c r="J54" s="145">
        <v>20421.780719999999</v>
      </c>
      <c r="K54" s="145">
        <f t="shared" si="0"/>
        <v>16122499.372640003</v>
      </c>
    </row>
    <row r="55" spans="1:11" hidden="1">
      <c r="A55" s="185">
        <v>2005</v>
      </c>
      <c r="B55" s="145">
        <v>10536612.414009999</v>
      </c>
      <c r="C55" s="145">
        <v>4267630.25899</v>
      </c>
      <c r="D55" s="145">
        <v>807687.77798999997</v>
      </c>
      <c r="E55" s="145">
        <v>678060.96862000006</v>
      </c>
      <c r="F55" s="145">
        <v>715080.67989999999</v>
      </c>
      <c r="G55" s="145">
        <v>70208.373189999998</v>
      </c>
      <c r="H55" s="145">
        <v>221420.92111</v>
      </c>
      <c r="I55" s="145">
        <v>97067.836200000005</v>
      </c>
      <c r="J55" s="145">
        <v>22219.80661</v>
      </c>
      <c r="K55" s="145">
        <f t="shared" si="0"/>
        <v>17415989.036620002</v>
      </c>
    </row>
    <row r="56" spans="1:11" hidden="1">
      <c r="A56" s="185">
        <v>2006</v>
      </c>
      <c r="B56" s="145">
        <v>11128042.86128</v>
      </c>
      <c r="C56" s="145">
        <v>4553261.5344599998</v>
      </c>
      <c r="D56" s="145">
        <v>862868.50704000005</v>
      </c>
      <c r="E56" s="145">
        <v>773438.14385999995</v>
      </c>
      <c r="F56" s="145">
        <v>686005.66229999997</v>
      </c>
      <c r="G56" s="145">
        <v>81231.388200000001</v>
      </c>
      <c r="H56" s="145">
        <v>206595.62864000001</v>
      </c>
      <c r="I56" s="145">
        <v>94459.489459999997</v>
      </c>
      <c r="J56" s="145">
        <v>24148.4797</v>
      </c>
      <c r="K56" s="145">
        <f t="shared" si="0"/>
        <v>18410051.694939997</v>
      </c>
    </row>
    <row r="57" spans="1:11" hidden="1">
      <c r="A57" s="185">
        <v>2007</v>
      </c>
      <c r="B57" s="145">
        <v>11534950.69153</v>
      </c>
      <c r="C57" s="145">
        <v>4789621.2899500001</v>
      </c>
      <c r="D57" s="145">
        <v>901662.13691999996</v>
      </c>
      <c r="E57" s="145">
        <v>859271.02829000005</v>
      </c>
      <c r="F57" s="145">
        <v>681051.12592000002</v>
      </c>
      <c r="G57" s="145">
        <v>92896.326050000003</v>
      </c>
      <c r="H57" s="145">
        <v>191725.47862000001</v>
      </c>
      <c r="I57" s="145">
        <v>91386.188680000007</v>
      </c>
      <c r="J57" s="145">
        <v>25988.060320000001</v>
      </c>
      <c r="K57" s="145">
        <f t="shared" si="0"/>
        <v>19168552.326280002</v>
      </c>
    </row>
    <row r="58" spans="1:11" hidden="1">
      <c r="A58" s="185">
        <v>2008</v>
      </c>
      <c r="B58" s="145">
        <v>11733407.26046</v>
      </c>
      <c r="C58" s="145">
        <v>4980042.31231</v>
      </c>
      <c r="D58" s="145">
        <v>929379.01133999997</v>
      </c>
      <c r="E58" s="145">
        <v>927224.06539999996</v>
      </c>
      <c r="F58" s="145">
        <v>668673.72751</v>
      </c>
      <c r="G58" s="145">
        <v>103189.63215999999</v>
      </c>
      <c r="H58" s="145">
        <v>177508.55747999999</v>
      </c>
      <c r="I58" s="145">
        <v>88079.31753</v>
      </c>
      <c r="J58" s="145">
        <v>27976.580610000001</v>
      </c>
      <c r="K58" s="145">
        <f t="shared" si="0"/>
        <v>19635480.4648</v>
      </c>
    </row>
    <row r="59" spans="1:11" hidden="1">
      <c r="A59" s="185">
        <v>2009</v>
      </c>
      <c r="B59" s="145">
        <v>11737113.085650001</v>
      </c>
      <c r="C59" s="145">
        <v>5105402.1865600003</v>
      </c>
      <c r="D59" s="145">
        <v>947062.53358000005</v>
      </c>
      <c r="E59" s="145">
        <v>971485.90743000002</v>
      </c>
      <c r="F59" s="145">
        <v>653337.4142</v>
      </c>
      <c r="G59" s="145">
        <v>113010.81082</v>
      </c>
      <c r="H59" s="145">
        <v>163611.86809999999</v>
      </c>
      <c r="I59" s="145">
        <v>84718.144610000003</v>
      </c>
      <c r="J59" s="145">
        <v>30136.305420000001</v>
      </c>
      <c r="K59" s="145">
        <f t="shared" si="0"/>
        <v>19805878.256370001</v>
      </c>
    </row>
    <row r="60" spans="1:11" hidden="1">
      <c r="A60" s="185">
        <v>2010</v>
      </c>
      <c r="B60" s="145">
        <v>11585240.7622</v>
      </c>
      <c r="C60" s="145">
        <v>5183405.0323299998</v>
      </c>
      <c r="D60" s="145">
        <v>957801.69532000006</v>
      </c>
      <c r="E60" s="145">
        <v>999534.19879000005</v>
      </c>
      <c r="F60" s="145">
        <v>635251.51899999997</v>
      </c>
      <c r="G60" s="145">
        <v>124634.63490999999</v>
      </c>
      <c r="H60" s="145">
        <v>151110.93278</v>
      </c>
      <c r="I60" s="145">
        <v>80456.86868</v>
      </c>
      <c r="J60" s="145">
        <v>32416.523990000002</v>
      </c>
      <c r="K60" s="145">
        <f t="shared" si="0"/>
        <v>19749852.168000001</v>
      </c>
    </row>
    <row r="61" spans="1:11" hidden="1">
      <c r="A61" s="185">
        <v>2011</v>
      </c>
      <c r="B61" s="145">
        <v>11312046.452190001</v>
      </c>
      <c r="C61" s="145">
        <v>5214632.2430699999</v>
      </c>
      <c r="D61" s="145">
        <v>963776.53885000001</v>
      </c>
      <c r="E61" s="145">
        <v>1011352.29249</v>
      </c>
      <c r="F61" s="145">
        <v>614979.73037</v>
      </c>
      <c r="G61" s="145">
        <v>138941.69302999999</v>
      </c>
      <c r="H61" s="145">
        <v>138340.03021</v>
      </c>
      <c r="I61" s="145">
        <v>76208.046350000004</v>
      </c>
      <c r="J61" s="145">
        <v>34658.087059999998</v>
      </c>
      <c r="K61" s="145">
        <f t="shared" si="0"/>
        <v>19504935.113619998</v>
      </c>
    </row>
    <row r="62" spans="1:11" hidden="1">
      <c r="A62" s="185">
        <v>2012</v>
      </c>
      <c r="B62" s="145">
        <v>10953300.648499999</v>
      </c>
      <c r="C62" s="145">
        <v>5221743.6933899997</v>
      </c>
      <c r="D62" s="145">
        <v>963810.17692999996</v>
      </c>
      <c r="E62" s="145">
        <v>1008677.92817</v>
      </c>
      <c r="F62" s="145">
        <v>592616.32921999996</v>
      </c>
      <c r="G62" s="145">
        <v>155329.92993000001</v>
      </c>
      <c r="H62" s="145">
        <v>127647.66306000001</v>
      </c>
      <c r="I62" s="145">
        <v>72040.760829999999</v>
      </c>
      <c r="J62" s="145">
        <v>36930.919099999999</v>
      </c>
      <c r="K62" s="145">
        <f t="shared" si="0"/>
        <v>19132098.04913</v>
      </c>
    </row>
    <row r="63" spans="1:11" hidden="1">
      <c r="A63" s="185">
        <v>2013</v>
      </c>
      <c r="B63" s="145">
        <v>10507932.46009</v>
      </c>
      <c r="C63" s="145">
        <v>5190108.3180299997</v>
      </c>
      <c r="D63" s="145">
        <v>958651.83466000005</v>
      </c>
      <c r="E63" s="145">
        <v>997348.88569000002</v>
      </c>
      <c r="F63" s="145">
        <v>569093.44392999995</v>
      </c>
      <c r="G63" s="145">
        <v>172988.24614999999</v>
      </c>
      <c r="H63" s="145">
        <v>118312.43472999999</v>
      </c>
      <c r="I63" s="145">
        <v>68060.084140000006</v>
      </c>
      <c r="J63" s="145">
        <v>39127.772519999999</v>
      </c>
      <c r="K63" s="145">
        <f t="shared" si="0"/>
        <v>18621623.479939997</v>
      </c>
    </row>
    <row r="64" spans="1:11" hidden="1">
      <c r="A64" s="185">
        <v>2014</v>
      </c>
      <c r="B64" s="145">
        <v>9998329.1405999996</v>
      </c>
      <c r="C64" s="145">
        <v>5123746.4298200002</v>
      </c>
      <c r="D64" s="145">
        <v>947914.70811999997</v>
      </c>
      <c r="E64" s="145">
        <v>972805.28966000001</v>
      </c>
      <c r="F64" s="145">
        <v>545250.85060000001</v>
      </c>
      <c r="G64" s="145">
        <v>191646.40663000001</v>
      </c>
      <c r="H64" s="145">
        <v>110271.45973</v>
      </c>
      <c r="I64" s="145">
        <v>64394.28138</v>
      </c>
      <c r="J64" s="145">
        <v>41170.751790000002</v>
      </c>
      <c r="K64" s="145">
        <f t="shared" si="0"/>
        <v>17995529.318329997</v>
      </c>
    </row>
    <row r="65" spans="1:13" hidden="1">
      <c r="A65" s="185">
        <v>2015</v>
      </c>
      <c r="B65" s="145">
        <v>9445600.2579800002</v>
      </c>
      <c r="C65" s="145">
        <v>5029248.1868200004</v>
      </c>
      <c r="D65" s="145">
        <v>929494.10513000004</v>
      </c>
      <c r="E65" s="145">
        <v>938781.79058000003</v>
      </c>
      <c r="F65" s="145">
        <v>522497.23086000001</v>
      </c>
      <c r="G65" s="145">
        <v>210579.94852000001</v>
      </c>
      <c r="H65" s="145">
        <v>102658.35266</v>
      </c>
      <c r="I65" s="145">
        <v>60940.610350000003</v>
      </c>
      <c r="J65" s="145">
        <v>43023.014739999999</v>
      </c>
      <c r="K65" s="145">
        <f t="shared" si="0"/>
        <v>17282823.497640006</v>
      </c>
    </row>
    <row r="66" spans="1:13" ht="18" hidden="1">
      <c r="A66" s="185">
        <v>2016</v>
      </c>
      <c r="B66" s="145">
        <v>8868907.3208600003</v>
      </c>
      <c r="C66" s="145">
        <v>4907932.3533899998</v>
      </c>
      <c r="D66" s="145">
        <v>905468.10042999999</v>
      </c>
      <c r="E66" s="145">
        <v>897571.38338999997</v>
      </c>
      <c r="F66" s="145">
        <v>499101.65284</v>
      </c>
      <c r="G66" s="145">
        <v>229886.50146</v>
      </c>
      <c r="H66" s="145">
        <v>95108.199630000003</v>
      </c>
      <c r="I66" s="145">
        <v>57517.088049999998</v>
      </c>
      <c r="J66" s="145">
        <v>44707.440089999996</v>
      </c>
      <c r="K66" s="186">
        <f t="shared" si="0"/>
        <v>16506200.040140001</v>
      </c>
      <c r="M66" s="126">
        <f>(K66-K60)/K60</f>
        <v>-0.16423678011704701</v>
      </c>
    </row>
    <row r="67" spans="1:13" hidden="1"/>
    <row r="68" spans="1:13" hidden="1">
      <c r="A68" s="132" t="s">
        <v>274</v>
      </c>
      <c r="B68" s="126">
        <f t="shared" ref="B68:K68" si="1">(B40-B66)/B40</f>
        <v>-10.72446397578128</v>
      </c>
      <c r="C68" s="126">
        <f t="shared" si="1"/>
        <v>-16.020769158662482</v>
      </c>
      <c r="D68" s="126">
        <f t="shared" si="1"/>
        <v>-82.81117269670608</v>
      </c>
      <c r="E68" s="126">
        <f t="shared" si="1"/>
        <v>-211.95136054361649</v>
      </c>
      <c r="F68" s="126">
        <f t="shared" si="1"/>
        <v>-3.90448292729234</v>
      </c>
      <c r="G68" s="126">
        <f t="shared" si="1"/>
        <v>-25.665487376655687</v>
      </c>
      <c r="H68" s="126">
        <f t="shared" si="1"/>
        <v>-0.59577182357595238</v>
      </c>
      <c r="I68" s="126">
        <f t="shared" si="1"/>
        <v>-0.91853382647912829</v>
      </c>
      <c r="J68" s="126">
        <f t="shared" si="1"/>
        <v>-10.25417153862459</v>
      </c>
      <c r="K68" s="126">
        <f t="shared" si="1"/>
        <v>-12.061279169486964</v>
      </c>
    </row>
    <row r="69" spans="1:13" hidden="1">
      <c r="A69" s="132" t="s">
        <v>275</v>
      </c>
      <c r="B69" s="126">
        <f t="shared" ref="B69:K69" si="2">(B50-B66)/B50</f>
        <v>-0.39829731737697899</v>
      </c>
      <c r="C69" s="126">
        <f t="shared" si="2"/>
        <v>-0.97860516865577274</v>
      </c>
      <c r="D69" s="126">
        <f t="shared" si="2"/>
        <v>-1.4585413102046885</v>
      </c>
      <c r="E69" s="126">
        <f t="shared" si="2"/>
        <v>-2.664848699135014</v>
      </c>
      <c r="F69" s="126">
        <f t="shared" si="2"/>
        <v>0.10184038979120535</v>
      </c>
      <c r="G69" s="126">
        <f t="shared" si="2"/>
        <v>-5.5139409997971116</v>
      </c>
      <c r="H69" s="126">
        <f t="shared" si="2"/>
        <v>0.65515161177582748</v>
      </c>
      <c r="I69" s="126">
        <f t="shared" si="2"/>
        <v>0.44197408559290513</v>
      </c>
      <c r="J69" s="126">
        <f t="shared" si="2"/>
        <v>-2.1412722129812325</v>
      </c>
      <c r="K69" s="126">
        <f t="shared" si="2"/>
        <v>-0.58402074387585412</v>
      </c>
    </row>
    <row r="70" spans="1:13" hidden="1">
      <c r="A70" s="132" t="s">
        <v>276</v>
      </c>
      <c r="B70" s="126">
        <f t="shared" ref="B70:K70" si="3">(B60-B66)/B60</f>
        <v>0.23446499706788801</v>
      </c>
      <c r="C70" s="126">
        <f t="shared" si="3"/>
        <v>5.3145119322495216E-2</v>
      </c>
      <c r="D70" s="126">
        <f t="shared" si="3"/>
        <v>5.4639279869425884E-2</v>
      </c>
      <c r="E70" s="126">
        <f t="shared" si="3"/>
        <v>0.10201033193604839</v>
      </c>
      <c r="F70" s="126">
        <f t="shared" si="3"/>
        <v>0.21432434569274911</v>
      </c>
      <c r="G70" s="126">
        <f t="shared" si="3"/>
        <v>-0.84448329010634571</v>
      </c>
      <c r="H70" s="126">
        <f t="shared" si="3"/>
        <v>0.37060675968120377</v>
      </c>
      <c r="I70" s="126">
        <f t="shared" si="3"/>
        <v>0.28511898370340605</v>
      </c>
      <c r="J70" s="126">
        <f t="shared" si="3"/>
        <v>-0.37915589295729402</v>
      </c>
      <c r="K70" s="126">
        <f t="shared" si="3"/>
        <v>0.16423678011704701</v>
      </c>
    </row>
    <row r="71" spans="1:13" hidden="1"/>
    <row r="72" spans="1:13" hidden="1">
      <c r="B72" s="132">
        <f>B66/K66</f>
        <v>0.53730763587576014</v>
      </c>
    </row>
  </sheetData>
  <sheetProtection algorithmName="SHA-512" hashValue="xyGFpLlDSWgkujAhjpnbWTYK7N2/myA+Vh9UGlNq/DmPvz4TuTkoFsfKJZg7TQIZcvdEcwXh3okxFFHXDN4yfg==" saltValue="eRDjtEMIVJd33l2Y0VRO0A==" spinCount="100000" sheet="1"/>
  <mergeCells count="1">
    <mergeCell ref="N3:N15"/>
  </mergeCell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4"/>
  <sheetViews>
    <sheetView showGridLines="0" zoomScale="80" zoomScaleNormal="80" workbookViewId="0">
      <selection activeCell="N21" sqref="N21"/>
    </sheetView>
  </sheetViews>
  <sheetFormatPr defaultColWidth="8.75" defaultRowHeight="15.75"/>
  <cols>
    <col min="1" max="1" width="22" style="21" customWidth="1"/>
    <col min="2" max="2" width="16.75" style="21" customWidth="1"/>
    <col min="3" max="3" width="11.5" style="21" bestFit="1" customWidth="1"/>
    <col min="4" max="4" width="11.25" style="21" bestFit="1" customWidth="1"/>
    <col min="5" max="11" width="8.75" style="21"/>
    <col min="12" max="12" width="4.75" style="21" customWidth="1"/>
    <col min="13" max="13" width="37.25" style="21" customWidth="1"/>
    <col min="14" max="16384" width="8.75" style="21"/>
  </cols>
  <sheetData>
    <row r="1" spans="13:13">
      <c r="M1" s="118"/>
    </row>
    <row r="2" spans="13:13" ht="109.15" customHeight="1">
      <c r="M2" s="441" t="s">
        <v>427</v>
      </c>
    </row>
    <row r="3" spans="13:13">
      <c r="M3" s="441"/>
    </row>
    <row r="4" spans="13:13">
      <c r="M4" s="441"/>
    </row>
    <row r="5" spans="13:13">
      <c r="M5" s="441"/>
    </row>
    <row r="6" spans="13:13">
      <c r="M6" s="441"/>
    </row>
    <row r="7" spans="13:13">
      <c r="M7" s="441"/>
    </row>
    <row r="8" spans="13:13">
      <c r="M8" s="441"/>
    </row>
    <row r="9" spans="13:13">
      <c r="M9" s="441"/>
    </row>
    <row r="10" spans="13:13">
      <c r="M10" s="441"/>
    </row>
    <row r="11" spans="13:13" ht="15.6" customHeight="1">
      <c r="M11"/>
    </row>
    <row r="12" spans="13:13" ht="15.6" customHeight="1">
      <c r="M12"/>
    </row>
    <row r="13" spans="13:13" ht="15.6" customHeight="1">
      <c r="M13"/>
    </row>
    <row r="14" spans="13:13" ht="15.6" customHeight="1">
      <c r="M14"/>
    </row>
    <row r="15" spans="13:13" ht="15.6" customHeight="1">
      <c r="M15"/>
    </row>
    <row r="16" spans="13:13" ht="15.6" customHeight="1">
      <c r="M16"/>
    </row>
    <row r="17" spans="1:13" ht="15.6" customHeight="1">
      <c r="M17"/>
    </row>
    <row r="18" spans="1:13" ht="15.6" customHeight="1">
      <c r="M18"/>
    </row>
    <row r="19" spans="1:13" ht="15.6" customHeight="1">
      <c r="M19"/>
    </row>
    <row r="20" spans="1:13" ht="15.6" customHeight="1">
      <c r="M20"/>
    </row>
    <row r="21" spans="1:13" ht="15.6" customHeight="1">
      <c r="M21"/>
    </row>
    <row r="22" spans="1:13" ht="15.6" customHeight="1">
      <c r="M22"/>
    </row>
    <row r="23" spans="1:13" ht="15.6" customHeight="1">
      <c r="M23"/>
    </row>
    <row r="24" spans="1:13">
      <c r="M24"/>
    </row>
    <row r="25" spans="1:13">
      <c r="M25"/>
    </row>
    <row r="26" spans="1:13">
      <c r="A26" s="27" t="s">
        <v>125</v>
      </c>
      <c r="M26"/>
    </row>
    <row r="27" spans="1:13">
      <c r="A27" s="27" t="s">
        <v>411</v>
      </c>
      <c r="M27"/>
    </row>
    <row r="28" spans="1:13">
      <c r="F28" s="27"/>
      <c r="M28"/>
    </row>
    <row r="29" spans="1:13" hidden="1">
      <c r="M29"/>
    </row>
    <row r="30" spans="1:13" hidden="1">
      <c r="A30" s="48" t="s">
        <v>45</v>
      </c>
      <c r="B30" s="48" t="s">
        <v>69</v>
      </c>
      <c r="C30" s="48" t="s">
        <v>284</v>
      </c>
      <c r="D30" s="48"/>
      <c r="E30" s="48"/>
      <c r="F30" s="48"/>
      <c r="G30" s="48"/>
      <c r="H30" s="48"/>
      <c r="M30"/>
    </row>
    <row r="31" spans="1:13" hidden="1">
      <c r="A31" s="58" t="s">
        <v>400</v>
      </c>
      <c r="B31" s="50">
        <v>0.16253855</v>
      </c>
      <c r="C31" s="76">
        <v>16</v>
      </c>
      <c r="D31" s="227"/>
      <c r="E31" s="58"/>
      <c r="F31" s="48"/>
      <c r="G31" s="48"/>
      <c r="H31" s="48"/>
      <c r="M31"/>
    </row>
    <row r="32" spans="1:13" hidden="1">
      <c r="A32" s="58" t="s">
        <v>41</v>
      </c>
      <c r="B32" s="50">
        <v>0.32198083999999999</v>
      </c>
      <c r="C32" s="76">
        <v>32</v>
      </c>
      <c r="D32" s="227"/>
      <c r="E32" s="58"/>
      <c r="F32" s="48"/>
      <c r="G32" s="48"/>
      <c r="H32" s="48"/>
      <c r="M32"/>
    </row>
    <row r="33" spans="1:13" hidden="1">
      <c r="A33" s="58" t="s">
        <v>38</v>
      </c>
      <c r="B33" s="50">
        <v>0.33598159000000005</v>
      </c>
      <c r="C33" s="76">
        <v>34</v>
      </c>
      <c r="D33" s="227"/>
      <c r="E33" s="58"/>
      <c r="F33" s="48"/>
      <c r="G33" s="48"/>
      <c r="H33" s="48"/>
      <c r="M33"/>
    </row>
    <row r="34" spans="1:13" hidden="1">
      <c r="A34" s="58" t="s">
        <v>37</v>
      </c>
      <c r="B34" s="50">
        <v>0.34775666999999999</v>
      </c>
      <c r="C34" s="76">
        <v>35</v>
      </c>
      <c r="D34" s="227"/>
      <c r="E34" s="58"/>
      <c r="F34" s="48"/>
      <c r="G34" s="48"/>
      <c r="H34" s="48"/>
      <c r="M34"/>
    </row>
    <row r="35" spans="1:13" hidden="1">
      <c r="A35" s="58" t="s">
        <v>401</v>
      </c>
      <c r="B35" s="50">
        <v>0.43209535000000004</v>
      </c>
      <c r="C35" s="76">
        <v>43</v>
      </c>
      <c r="D35" s="227"/>
      <c r="E35" s="58"/>
      <c r="F35" s="48"/>
      <c r="G35" s="48"/>
      <c r="H35" s="48"/>
      <c r="M35"/>
    </row>
    <row r="36" spans="1:13" hidden="1">
      <c r="A36" s="58" t="s">
        <v>40</v>
      </c>
      <c r="B36" s="50">
        <v>0.51679604000000001</v>
      </c>
      <c r="C36" s="76">
        <v>52</v>
      </c>
      <c r="D36" s="227"/>
      <c r="E36" s="58"/>
      <c r="F36" s="48"/>
      <c r="G36" s="48"/>
      <c r="H36" s="48"/>
      <c r="M36"/>
    </row>
    <row r="37" spans="1:13" hidden="1">
      <c r="A37" s="58" t="s">
        <v>42</v>
      </c>
      <c r="B37" s="50">
        <v>0.54614275000000001</v>
      </c>
      <c r="C37" s="76">
        <v>55</v>
      </c>
      <c r="D37" s="227"/>
      <c r="E37" s="58"/>
      <c r="F37" s="48"/>
      <c r="G37" s="48"/>
      <c r="H37" s="48"/>
      <c r="M37"/>
    </row>
    <row r="38" spans="1:13" hidden="1">
      <c r="A38" s="58" t="s">
        <v>36</v>
      </c>
      <c r="B38" s="50">
        <v>0.56191104999999997</v>
      </c>
      <c r="C38" s="76">
        <v>56</v>
      </c>
      <c r="D38" s="227"/>
      <c r="E38" s="58"/>
      <c r="F38" s="48"/>
      <c r="G38" s="48"/>
      <c r="H38" s="48"/>
      <c r="M38"/>
    </row>
    <row r="39" spans="1:13" hidden="1">
      <c r="A39" s="58" t="s">
        <v>32</v>
      </c>
      <c r="B39" s="50">
        <v>0.62801158000000001</v>
      </c>
      <c r="C39" s="76">
        <v>63</v>
      </c>
      <c r="D39" s="227"/>
      <c r="E39" s="58"/>
      <c r="F39" s="48"/>
      <c r="G39" s="48"/>
      <c r="H39" s="48"/>
      <c r="M39"/>
    </row>
    <row r="40" spans="1:13" hidden="1">
      <c r="A40" s="58" t="s">
        <v>402</v>
      </c>
      <c r="B40" s="50">
        <v>0.69230711</v>
      </c>
      <c r="C40" s="76">
        <v>69</v>
      </c>
      <c r="D40" s="227"/>
      <c r="E40" s="58"/>
      <c r="F40" s="48"/>
      <c r="G40" s="48"/>
      <c r="H40" s="48"/>
      <c r="M40"/>
    </row>
    <row r="41" spans="1:13" hidden="1">
      <c r="A41" s="58" t="s">
        <v>33</v>
      </c>
      <c r="B41" s="50">
        <v>0.69546432999999996</v>
      </c>
      <c r="C41" s="76">
        <v>70</v>
      </c>
      <c r="D41" s="227"/>
      <c r="E41" s="58"/>
      <c r="F41" s="48"/>
      <c r="G41" s="48"/>
      <c r="H41" s="48"/>
      <c r="M41"/>
    </row>
    <row r="42" spans="1:13" hidden="1">
      <c r="A42" s="58" t="s">
        <v>403</v>
      </c>
      <c r="B42" s="50">
        <v>0.6964158399999999</v>
      </c>
      <c r="C42" s="76">
        <v>70</v>
      </c>
      <c r="D42" s="227"/>
      <c r="E42" s="58"/>
      <c r="F42" s="48"/>
      <c r="G42" s="48"/>
      <c r="H42" s="48"/>
    </row>
    <row r="43" spans="1:13" hidden="1">
      <c r="A43" s="58" t="s">
        <v>181</v>
      </c>
      <c r="B43" s="50">
        <v>0.72835852999999995</v>
      </c>
      <c r="C43" s="76">
        <v>73</v>
      </c>
      <c r="D43" s="227"/>
      <c r="E43" s="58"/>
      <c r="F43" s="48"/>
      <c r="G43" s="48"/>
      <c r="H43" s="48"/>
    </row>
    <row r="44" spans="1:13" hidden="1">
      <c r="A44" s="58" t="s">
        <v>30</v>
      </c>
      <c r="B44" s="50">
        <v>0.73821009999999998</v>
      </c>
      <c r="C44" s="76">
        <v>74</v>
      </c>
      <c r="D44" s="227"/>
      <c r="E44" s="58"/>
      <c r="F44" s="48"/>
      <c r="G44" s="48"/>
      <c r="H44" s="48"/>
    </row>
    <row r="45" spans="1:13" hidden="1">
      <c r="A45" s="58" t="s">
        <v>35</v>
      </c>
      <c r="B45" s="50">
        <v>0.75501776000000009</v>
      </c>
      <c r="C45" s="76">
        <v>76</v>
      </c>
      <c r="D45" s="227"/>
      <c r="E45" s="58"/>
      <c r="F45" s="48"/>
      <c r="G45" s="48"/>
      <c r="H45" s="48"/>
    </row>
    <row r="46" spans="1:13" hidden="1">
      <c r="A46" s="58" t="s">
        <v>31</v>
      </c>
      <c r="B46" s="50">
        <v>0.81270287999999991</v>
      </c>
      <c r="C46" s="76">
        <v>81</v>
      </c>
      <c r="D46" s="227"/>
      <c r="E46" s="58"/>
      <c r="F46" s="48"/>
      <c r="G46" s="48"/>
      <c r="H46" s="48"/>
    </row>
    <row r="47" spans="1:13" hidden="1">
      <c r="A47" s="58" t="s">
        <v>404</v>
      </c>
      <c r="B47" s="50">
        <v>0.83254017000000002</v>
      </c>
      <c r="C47" s="76">
        <v>83</v>
      </c>
      <c r="D47" s="227"/>
      <c r="E47" s="48"/>
      <c r="F47" s="48"/>
      <c r="G47" s="48"/>
      <c r="H47" s="48"/>
    </row>
    <row r="48" spans="1:13" hidden="1">
      <c r="A48" s="58" t="s">
        <v>405</v>
      </c>
      <c r="B48" s="50">
        <v>0.84553847000000004</v>
      </c>
      <c r="C48" s="76">
        <v>85</v>
      </c>
      <c r="D48" s="227"/>
      <c r="E48" s="58"/>
      <c r="F48" s="48"/>
      <c r="G48" s="48"/>
      <c r="H48" s="48"/>
    </row>
    <row r="49" spans="1:8" hidden="1">
      <c r="A49" s="58" t="s">
        <v>43</v>
      </c>
      <c r="B49" s="50">
        <v>0.85833596999999995</v>
      </c>
      <c r="C49" s="393">
        <v>86</v>
      </c>
      <c r="D49" s="227"/>
      <c r="E49" s="58"/>
      <c r="F49" s="48"/>
      <c r="G49" s="48"/>
      <c r="H49" s="48"/>
    </row>
    <row r="50" spans="1:8" hidden="1">
      <c r="A50" s="58" t="s">
        <v>406</v>
      </c>
      <c r="B50" s="50">
        <v>0.86916512000000001</v>
      </c>
      <c r="C50" s="393">
        <v>87</v>
      </c>
      <c r="D50" s="227"/>
      <c r="E50" s="58"/>
      <c r="F50" s="48"/>
      <c r="G50" s="48"/>
      <c r="H50" s="48"/>
    </row>
    <row r="51" spans="1:8" hidden="1">
      <c r="A51" s="58" t="s">
        <v>407</v>
      </c>
      <c r="B51" s="50">
        <v>0.9</v>
      </c>
      <c r="C51" s="393">
        <v>90</v>
      </c>
      <c r="D51" s="227"/>
      <c r="E51" s="58"/>
      <c r="F51" s="48"/>
      <c r="G51" s="48"/>
      <c r="H51" s="48"/>
    </row>
    <row r="52" spans="1:8" hidden="1">
      <c r="A52" s="58" t="s">
        <v>408</v>
      </c>
      <c r="B52" s="50">
        <v>0.99999967999999995</v>
      </c>
      <c r="C52" s="228" t="s">
        <v>409</v>
      </c>
      <c r="D52" s="227"/>
      <c r="E52" s="58"/>
      <c r="F52" s="48"/>
      <c r="G52" s="48"/>
      <c r="H52" s="48"/>
    </row>
    <row r="53" spans="1:8" hidden="1">
      <c r="A53" t="s">
        <v>410</v>
      </c>
      <c r="B53" s="21">
        <v>1</v>
      </c>
      <c r="C53" t="s">
        <v>409</v>
      </c>
      <c r="F53"/>
    </row>
    <row r="54" spans="1:8">
      <c r="C54" s="44"/>
    </row>
  </sheetData>
  <sheetProtection algorithmName="SHA-512" hashValue="eJPlc4tvq7doePkSnTCluiJi3WH13bkh/qwZOoB1yehIb/TUDSpQczcr2oA4fb9ecc5s8+wn+hfXWluL9SmzrA==" saltValue="ovQEnuQugDb6evpds3P0Rw==" spinCount="100000" sheet="1"/>
  <sortState ref="A31:G52">
    <sortCondition ref="B31:B52"/>
  </sortState>
  <mergeCells count="1">
    <mergeCell ref="M2:M10"/>
  </mergeCells>
  <phoneticPr fontId="31"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6"/>
  <sheetViews>
    <sheetView showGridLines="0" zoomScale="80" zoomScaleNormal="80" workbookViewId="0">
      <selection activeCell="O11" sqref="O11"/>
    </sheetView>
  </sheetViews>
  <sheetFormatPr defaultColWidth="8.75" defaultRowHeight="15.75"/>
  <cols>
    <col min="1" max="1" width="5.75" style="21" customWidth="1"/>
    <col min="2" max="2" width="13.25" style="21" bestFit="1" customWidth="1"/>
    <col min="3" max="3" width="9.75" style="29" bestFit="1" customWidth="1"/>
    <col min="4" max="4" width="13" style="29" bestFit="1" customWidth="1"/>
    <col min="5" max="5" width="9.75" style="29" bestFit="1" customWidth="1"/>
    <col min="6" max="6" width="8.75" style="29" bestFit="1" customWidth="1"/>
    <col min="7" max="7" width="10" style="29" bestFit="1" customWidth="1"/>
    <col min="8" max="8" width="10.75" style="29" bestFit="1" customWidth="1"/>
    <col min="9" max="9" width="16.75" style="29" bestFit="1" customWidth="1"/>
    <col min="10" max="10" width="17.25" style="29" bestFit="1" customWidth="1"/>
    <col min="11" max="11" width="18.25" style="29" bestFit="1" customWidth="1"/>
    <col min="12" max="12" width="4.5" style="29" customWidth="1"/>
    <col min="13" max="13" width="33.75" style="29" customWidth="1"/>
    <col min="14" max="15" width="16.75" style="29" bestFit="1" customWidth="1"/>
    <col min="16" max="16" width="18.75" style="29" bestFit="1" customWidth="1"/>
    <col min="17" max="17" width="22.75" style="29" bestFit="1" customWidth="1"/>
    <col min="18" max="18" width="23" style="29" bestFit="1" customWidth="1"/>
    <col min="19" max="19" width="15.75" style="21" bestFit="1" customWidth="1"/>
    <col min="20" max="16384" width="8.75" style="21"/>
  </cols>
  <sheetData>
    <row r="1" spans="13:13" ht="15.75" customHeight="1"/>
    <row r="2" spans="13:13" ht="15.6" customHeight="1">
      <c r="M2" s="434" t="s">
        <v>428</v>
      </c>
    </row>
    <row r="3" spans="13:13">
      <c r="M3" s="434"/>
    </row>
    <row r="4" spans="13:13">
      <c r="M4" s="434"/>
    </row>
    <row r="5" spans="13:13">
      <c r="M5" s="434"/>
    </row>
    <row r="6" spans="13:13">
      <c r="M6" s="434"/>
    </row>
    <row r="7" spans="13:13">
      <c r="M7" s="434"/>
    </row>
    <row r="8" spans="13:13" ht="16.899999999999999" customHeight="1">
      <c r="M8" s="434"/>
    </row>
    <row r="9" spans="13:13" ht="15" customHeight="1">
      <c r="M9" s="434"/>
    </row>
    <row r="10" spans="13:13" ht="15" customHeight="1">
      <c r="M10" s="434"/>
    </row>
    <row r="11" spans="13:13" ht="15" customHeight="1">
      <c r="M11" s="434"/>
    </row>
    <row r="12" spans="13:13" ht="15" customHeight="1">
      <c r="M12" s="434"/>
    </row>
    <row r="13" spans="13:13" ht="16.899999999999999" customHeight="1">
      <c r="M13" s="434"/>
    </row>
    <row r="14" spans="13:13" ht="16.899999999999999" customHeight="1">
      <c r="M14" s="434"/>
    </row>
    <row r="15" spans="13:13" ht="15" customHeight="1">
      <c r="M15" s="434"/>
    </row>
    <row r="16" spans="13:13" ht="15" customHeight="1">
      <c r="M16" s="434"/>
    </row>
    <row r="17" spans="1:13" ht="15" customHeight="1">
      <c r="M17" s="434"/>
    </row>
    <row r="18" spans="1:13" ht="15" customHeight="1">
      <c r="M18" s="434"/>
    </row>
    <row r="19" spans="1:13" ht="15" customHeight="1">
      <c r="M19"/>
    </row>
    <row r="20" spans="1:13" ht="15" customHeight="1">
      <c r="M20"/>
    </row>
    <row r="21" spans="1:13">
      <c r="M21"/>
    </row>
    <row r="22" spans="1:13">
      <c r="M22"/>
    </row>
    <row r="23" spans="1:13">
      <c r="M23"/>
    </row>
    <row r="32" spans="1:13" ht="15.75" customHeight="1">
      <c r="A32" s="30" t="s">
        <v>125</v>
      </c>
      <c r="B32" s="71"/>
      <c r="C32" s="71"/>
      <c r="D32" s="71"/>
      <c r="E32" s="71"/>
      <c r="F32" s="71"/>
      <c r="G32" s="71"/>
      <c r="H32" s="71"/>
      <c r="I32" s="71"/>
      <c r="J32" s="71"/>
      <c r="K32" s="71"/>
    </row>
    <row r="34" spans="1:19">
      <c r="S34" s="29"/>
    </row>
    <row r="35" spans="1:19" s="48" customFormat="1" ht="39" hidden="1" customHeight="1" thickBot="1">
      <c r="A35" s="230" t="s">
        <v>1</v>
      </c>
      <c r="B35" s="230" t="s">
        <v>2</v>
      </c>
      <c r="C35" s="231" t="s">
        <v>3</v>
      </c>
      <c r="D35" s="231" t="s">
        <v>4</v>
      </c>
      <c r="E35" s="231" t="s">
        <v>5</v>
      </c>
      <c r="F35" s="231" t="s">
        <v>6</v>
      </c>
      <c r="G35" s="232" t="s">
        <v>7</v>
      </c>
      <c r="H35" s="231" t="s">
        <v>8</v>
      </c>
      <c r="I35" s="233" t="s">
        <v>10</v>
      </c>
      <c r="J35" s="96" t="s">
        <v>285</v>
      </c>
      <c r="K35" s="242" t="s">
        <v>286</v>
      </c>
      <c r="L35" s="96"/>
      <c r="M35" s="96" t="s">
        <v>287</v>
      </c>
      <c r="N35" s="96"/>
      <c r="O35" s="96"/>
      <c r="P35" s="96"/>
      <c r="Q35" s="96"/>
      <c r="R35" s="96"/>
      <c r="S35" s="96"/>
    </row>
    <row r="36" spans="1:19" s="48" customFormat="1" ht="16.5" hidden="1" thickTop="1">
      <c r="A36" s="234">
        <v>2000</v>
      </c>
      <c r="B36" s="234" t="s">
        <v>97</v>
      </c>
      <c r="C36" s="235">
        <v>0</v>
      </c>
      <c r="D36" s="236">
        <v>0</v>
      </c>
      <c r="E36" s="236">
        <v>0</v>
      </c>
      <c r="F36" s="236">
        <v>0</v>
      </c>
      <c r="G36" s="237">
        <v>177</v>
      </c>
      <c r="H36" s="235">
        <v>361068.63376</v>
      </c>
      <c r="I36" s="238">
        <v>360891.63376</v>
      </c>
      <c r="J36" s="239">
        <f>SUM(C36:F36)/H36</f>
        <v>0</v>
      </c>
      <c r="K36" s="243">
        <f>SUM(C36:G36)/H36</f>
        <v>4.9021150953159438E-4</v>
      </c>
      <c r="L36" s="96"/>
      <c r="M36" s="241">
        <f>C36/SUM(C36:G36)</f>
        <v>0</v>
      </c>
      <c r="N36" s="96"/>
      <c r="O36" s="96"/>
      <c r="P36" s="96"/>
      <c r="Q36" s="96"/>
      <c r="R36" s="96"/>
      <c r="S36" s="96"/>
    </row>
    <row r="37" spans="1:19" s="48" customFormat="1" hidden="1">
      <c r="A37" s="240">
        <v>2001</v>
      </c>
      <c r="B37" s="234" t="s">
        <v>97</v>
      </c>
      <c r="C37" s="235">
        <v>0</v>
      </c>
      <c r="D37" s="236">
        <v>0</v>
      </c>
      <c r="E37" s="236">
        <v>0</v>
      </c>
      <c r="F37" s="236">
        <v>0</v>
      </c>
      <c r="G37" s="237">
        <v>185</v>
      </c>
      <c r="H37" s="235">
        <v>370064.89659999998</v>
      </c>
      <c r="I37" s="238">
        <v>369879.89659999998</v>
      </c>
      <c r="J37" s="239">
        <f t="shared" ref="J37:J52" si="0">SUM(C37:F37)/H37</f>
        <v>0</v>
      </c>
      <c r="K37" s="243">
        <f t="shared" ref="K37:K52" si="1">SUM(C37:G37)/H37</f>
        <v>4.9991231727111079E-4</v>
      </c>
      <c r="L37" s="96"/>
      <c r="M37" s="241">
        <f t="shared" ref="M37:M52" si="2">C37/SUM(C37:G37)</f>
        <v>0</v>
      </c>
      <c r="N37" s="96"/>
      <c r="O37" s="96"/>
      <c r="P37" s="96"/>
      <c r="Q37" s="96"/>
      <c r="R37" s="96"/>
      <c r="S37" s="96"/>
    </row>
    <row r="38" spans="1:19" s="48" customFormat="1" hidden="1">
      <c r="A38" s="240">
        <v>2002</v>
      </c>
      <c r="B38" s="234" t="s">
        <v>97</v>
      </c>
      <c r="C38" s="235">
        <v>0</v>
      </c>
      <c r="D38" s="236">
        <v>0</v>
      </c>
      <c r="E38" s="236">
        <v>0</v>
      </c>
      <c r="F38" s="236">
        <v>0</v>
      </c>
      <c r="G38" s="237">
        <v>1757.56</v>
      </c>
      <c r="H38" s="235">
        <v>374109.03126999998</v>
      </c>
      <c r="I38" s="238">
        <v>372351.47126999998</v>
      </c>
      <c r="J38" s="239">
        <f t="shared" si="0"/>
        <v>0</v>
      </c>
      <c r="K38" s="243">
        <f t="shared" si="1"/>
        <v>4.6979886960588852E-3</v>
      </c>
      <c r="L38" s="96"/>
      <c r="M38" s="241">
        <f t="shared" si="2"/>
        <v>0</v>
      </c>
      <c r="N38" s="96"/>
      <c r="O38" s="96"/>
      <c r="P38" s="96"/>
      <c r="Q38" s="96"/>
      <c r="R38" s="96"/>
      <c r="S38" s="96"/>
    </row>
    <row r="39" spans="1:19" s="48" customFormat="1" hidden="1">
      <c r="A39" s="240">
        <v>2003</v>
      </c>
      <c r="B39" s="234" t="s">
        <v>97</v>
      </c>
      <c r="C39" s="235">
        <v>0</v>
      </c>
      <c r="D39" s="236">
        <v>0</v>
      </c>
      <c r="E39" s="236">
        <v>0</v>
      </c>
      <c r="F39" s="236">
        <v>0</v>
      </c>
      <c r="G39" s="237">
        <v>4194.24</v>
      </c>
      <c r="H39" s="235">
        <v>374034.06787999999</v>
      </c>
      <c r="I39" s="238">
        <v>369839.82788</v>
      </c>
      <c r="J39" s="239">
        <f t="shared" si="0"/>
        <v>0</v>
      </c>
      <c r="K39" s="243">
        <f t="shared" si="1"/>
        <v>1.1213524008047371E-2</v>
      </c>
      <c r="L39" s="96"/>
      <c r="M39" s="241">
        <f t="shared" si="2"/>
        <v>0</v>
      </c>
      <c r="N39" s="96"/>
      <c r="O39" s="96"/>
      <c r="P39" s="96"/>
      <c r="Q39" s="96"/>
      <c r="R39" s="96"/>
      <c r="S39" s="96"/>
    </row>
    <row r="40" spans="1:19" s="48" customFormat="1" hidden="1">
      <c r="A40" s="240">
        <v>2004</v>
      </c>
      <c r="B40" s="234" t="s">
        <v>97</v>
      </c>
      <c r="C40" s="235">
        <v>0</v>
      </c>
      <c r="D40" s="236">
        <v>203</v>
      </c>
      <c r="E40" s="236">
        <v>0</v>
      </c>
      <c r="F40" s="236">
        <v>111</v>
      </c>
      <c r="G40" s="237">
        <v>7195</v>
      </c>
      <c r="H40" s="235">
        <v>370614.17719999998</v>
      </c>
      <c r="I40" s="238">
        <v>363105.17719999998</v>
      </c>
      <c r="J40" s="239">
        <f t="shared" si="0"/>
        <v>8.4724227867449212E-4</v>
      </c>
      <c r="K40" s="243">
        <f t="shared" si="1"/>
        <v>2.0260962645117075E-2</v>
      </c>
      <c r="L40" s="96"/>
      <c r="M40" s="241">
        <f t="shared" si="2"/>
        <v>0</v>
      </c>
      <c r="N40" s="96"/>
      <c r="O40" s="96"/>
      <c r="P40" s="96"/>
      <c r="Q40" s="96"/>
      <c r="R40" s="96"/>
      <c r="S40" s="96"/>
    </row>
    <row r="41" spans="1:19" s="48" customFormat="1" hidden="1">
      <c r="A41" s="240">
        <v>2005</v>
      </c>
      <c r="B41" s="234" t="s">
        <v>97</v>
      </c>
      <c r="C41" s="235">
        <v>83.95</v>
      </c>
      <c r="D41" s="236">
        <v>193</v>
      </c>
      <c r="E41" s="236">
        <v>0</v>
      </c>
      <c r="F41" s="236">
        <v>55</v>
      </c>
      <c r="G41" s="237">
        <v>9962.11</v>
      </c>
      <c r="H41" s="235">
        <v>365765.54463000002</v>
      </c>
      <c r="I41" s="238">
        <v>355471.48463000002</v>
      </c>
      <c r="J41" s="239">
        <f t="shared" si="0"/>
        <v>9.0754857824509676E-4</v>
      </c>
      <c r="K41" s="243">
        <f t="shared" si="1"/>
        <v>2.8143875635998558E-2</v>
      </c>
      <c r="L41" s="96"/>
      <c r="M41" s="241">
        <f t="shared" si="2"/>
        <v>8.1551885261986028E-3</v>
      </c>
      <c r="N41" s="96"/>
      <c r="O41" s="96"/>
      <c r="P41" s="96"/>
      <c r="Q41" s="96"/>
      <c r="R41" s="96"/>
      <c r="S41" s="96"/>
    </row>
    <row r="42" spans="1:19" s="48" customFormat="1" hidden="1">
      <c r="A42" s="240">
        <v>2006</v>
      </c>
      <c r="B42" s="234" t="s">
        <v>97</v>
      </c>
      <c r="C42" s="235">
        <v>364.51</v>
      </c>
      <c r="D42" s="236">
        <v>5095</v>
      </c>
      <c r="E42" s="236">
        <v>0</v>
      </c>
      <c r="F42" s="236">
        <v>6023</v>
      </c>
      <c r="G42" s="237">
        <v>17064.11</v>
      </c>
      <c r="H42" s="235">
        <v>359704.71616000001</v>
      </c>
      <c r="I42" s="238">
        <v>331158.09616000002</v>
      </c>
      <c r="J42" s="239">
        <f t="shared" si="0"/>
        <v>3.1922044621990643E-2</v>
      </c>
      <c r="K42" s="243">
        <f t="shared" si="1"/>
        <v>7.9361261383357015E-2</v>
      </c>
      <c r="L42" s="96"/>
      <c r="M42" s="241">
        <f t="shared" si="2"/>
        <v>1.2768937268230003E-2</v>
      </c>
      <c r="N42" s="96"/>
      <c r="O42" s="96"/>
      <c r="P42" s="96"/>
      <c r="Q42" s="96"/>
      <c r="R42" s="96"/>
      <c r="S42" s="96"/>
    </row>
    <row r="43" spans="1:19" s="48" customFormat="1" hidden="1">
      <c r="A43" s="240">
        <v>2007</v>
      </c>
      <c r="B43" s="234" t="s">
        <v>97</v>
      </c>
      <c r="C43" s="235">
        <v>1300.08</v>
      </c>
      <c r="D43" s="236">
        <v>8196</v>
      </c>
      <c r="E43" s="236">
        <v>0</v>
      </c>
      <c r="F43" s="236">
        <v>16640.71</v>
      </c>
      <c r="G43" s="237">
        <v>15738.97</v>
      </c>
      <c r="H43" s="235">
        <v>355434.38316000003</v>
      </c>
      <c r="I43" s="238">
        <v>313558.62316000002</v>
      </c>
      <c r="J43" s="239">
        <f t="shared" si="0"/>
        <v>7.3534782334871734E-2</v>
      </c>
      <c r="K43" s="243">
        <f t="shared" si="1"/>
        <v>0.11781572628878023</v>
      </c>
      <c r="L43" s="96"/>
      <c r="M43" s="241">
        <f t="shared" si="2"/>
        <v>3.1046123103198601E-2</v>
      </c>
      <c r="N43" s="96"/>
      <c r="O43" s="96"/>
      <c r="P43" s="96"/>
      <c r="Q43" s="96"/>
      <c r="R43" s="96"/>
      <c r="S43" s="96"/>
    </row>
    <row r="44" spans="1:19" s="48" customFormat="1" hidden="1">
      <c r="A44" s="240">
        <v>2008</v>
      </c>
      <c r="B44" s="234" t="s">
        <v>97</v>
      </c>
      <c r="C44" s="235">
        <v>5855.9400000000005</v>
      </c>
      <c r="D44" s="236">
        <v>9470</v>
      </c>
      <c r="E44" s="236">
        <v>1545</v>
      </c>
      <c r="F44" s="236">
        <v>22409.23</v>
      </c>
      <c r="G44" s="237">
        <v>13602.26</v>
      </c>
      <c r="H44" s="235">
        <v>351123.47931999998</v>
      </c>
      <c r="I44" s="238">
        <v>298241.04931999999</v>
      </c>
      <c r="J44" s="239">
        <f t="shared" si="0"/>
        <v>0.11186996117739427</v>
      </c>
      <c r="K44" s="243">
        <f t="shared" si="1"/>
        <v>0.1506092104760817</v>
      </c>
      <c r="L44" s="96"/>
      <c r="M44" s="241">
        <f t="shared" si="2"/>
        <v>0.11073507779426929</v>
      </c>
      <c r="N44" s="96"/>
      <c r="O44" s="96"/>
      <c r="P44" s="96"/>
      <c r="Q44" s="96"/>
      <c r="R44" s="96"/>
      <c r="S44" s="96"/>
    </row>
    <row r="45" spans="1:19" s="48" customFormat="1" hidden="1">
      <c r="A45" s="240">
        <v>2009</v>
      </c>
      <c r="B45" s="234" t="s">
        <v>97</v>
      </c>
      <c r="C45" s="235">
        <v>13905.470000000001</v>
      </c>
      <c r="D45" s="236">
        <v>10709</v>
      </c>
      <c r="E45" s="236">
        <v>1306</v>
      </c>
      <c r="F45" s="236">
        <v>21810.54</v>
      </c>
      <c r="G45" s="237">
        <v>10419.219999999999</v>
      </c>
      <c r="H45" s="235">
        <v>347434.27587000001</v>
      </c>
      <c r="I45" s="238">
        <v>289284.04587000003</v>
      </c>
      <c r="J45" s="239">
        <f t="shared" si="0"/>
        <v>0.13738140798134604</v>
      </c>
      <c r="K45" s="243">
        <f t="shared" si="1"/>
        <v>0.16737044684030589</v>
      </c>
      <c r="L45" s="96"/>
      <c r="M45" s="241">
        <f t="shared" si="2"/>
        <v>0.23913009458432066</v>
      </c>
      <c r="N45" s="96"/>
      <c r="O45" s="96"/>
      <c r="P45" s="96"/>
      <c r="Q45" s="96"/>
      <c r="R45" s="96"/>
      <c r="S45" s="96"/>
    </row>
    <row r="46" spans="1:19" s="48" customFormat="1" hidden="1">
      <c r="A46" s="240">
        <v>2010</v>
      </c>
      <c r="B46" s="234" t="s">
        <v>97</v>
      </c>
      <c r="C46" s="235">
        <v>24563.77</v>
      </c>
      <c r="D46" s="236">
        <v>16940.73</v>
      </c>
      <c r="E46" s="236">
        <v>13932.26</v>
      </c>
      <c r="F46" s="236">
        <v>18574.07</v>
      </c>
      <c r="G46" s="237">
        <v>9301.6299999999992</v>
      </c>
      <c r="H46" s="235">
        <v>344563.57225999999</v>
      </c>
      <c r="I46" s="238">
        <v>261251.11225999997</v>
      </c>
      <c r="J46" s="239">
        <f t="shared" si="0"/>
        <v>0.21479586340065304</v>
      </c>
      <c r="K46" s="243">
        <f t="shared" si="1"/>
        <v>0.24179125916750793</v>
      </c>
      <c r="L46" s="96"/>
      <c r="M46" s="241">
        <f t="shared" si="2"/>
        <v>0.29483909129558772</v>
      </c>
      <c r="N46" s="96"/>
      <c r="O46" s="96"/>
      <c r="P46" s="96"/>
      <c r="Q46" s="96"/>
      <c r="R46" s="96"/>
      <c r="S46" s="96"/>
    </row>
    <row r="47" spans="1:19" s="48" customFormat="1" hidden="1">
      <c r="A47" s="240">
        <v>2011</v>
      </c>
      <c r="B47" s="234" t="s">
        <v>97</v>
      </c>
      <c r="C47" s="235">
        <v>27691.82</v>
      </c>
      <c r="D47" s="236">
        <v>26473</v>
      </c>
      <c r="E47" s="236">
        <v>28401.66</v>
      </c>
      <c r="F47" s="236">
        <v>7716.21</v>
      </c>
      <c r="G47" s="237">
        <v>2569</v>
      </c>
      <c r="H47" s="235">
        <v>337186.57342999999</v>
      </c>
      <c r="I47" s="238">
        <v>244334.88342999999</v>
      </c>
      <c r="J47" s="239">
        <f t="shared" si="0"/>
        <v>0.26775292112496502</v>
      </c>
      <c r="K47" s="243">
        <f t="shared" si="1"/>
        <v>0.27537184845610713</v>
      </c>
      <c r="L47" s="96"/>
      <c r="M47" s="241">
        <f t="shared" si="2"/>
        <v>0.29823711340095155</v>
      </c>
      <c r="N47" s="96"/>
      <c r="O47" s="96"/>
      <c r="P47" s="96"/>
      <c r="Q47" s="96"/>
      <c r="R47" s="96"/>
      <c r="S47" s="96"/>
    </row>
    <row r="48" spans="1:19" s="48" customFormat="1" hidden="1">
      <c r="A48" s="240">
        <v>2012</v>
      </c>
      <c r="B48" s="234" t="s">
        <v>97</v>
      </c>
      <c r="C48" s="235">
        <v>37927.96</v>
      </c>
      <c r="D48" s="236">
        <v>40171.230000000003</v>
      </c>
      <c r="E48" s="236">
        <v>30012</v>
      </c>
      <c r="F48" s="236">
        <v>2621.94</v>
      </c>
      <c r="G48" s="237">
        <v>7796</v>
      </c>
      <c r="H48" s="235">
        <v>330643.34881</v>
      </c>
      <c r="I48" s="238">
        <v>212114.21880999999</v>
      </c>
      <c r="J48" s="239">
        <f t="shared" si="0"/>
        <v>0.33490203386377926</v>
      </c>
      <c r="K48" s="243">
        <f t="shared" si="1"/>
        <v>0.35848030945304532</v>
      </c>
      <c r="L48" s="96"/>
      <c r="M48" s="241">
        <f t="shared" si="2"/>
        <v>0.31998851252852356</v>
      </c>
      <c r="N48" s="96"/>
      <c r="O48" s="96"/>
      <c r="P48" s="96"/>
      <c r="Q48" s="96"/>
      <c r="R48" s="96"/>
      <c r="S48" s="96"/>
    </row>
    <row r="49" spans="1:19" s="48" customFormat="1" hidden="1">
      <c r="A49" s="240">
        <v>2013</v>
      </c>
      <c r="B49" s="234" t="s">
        <v>97</v>
      </c>
      <c r="C49" s="235">
        <v>51853.69</v>
      </c>
      <c r="D49" s="236">
        <v>47376.02</v>
      </c>
      <c r="E49" s="236">
        <v>34383.5</v>
      </c>
      <c r="F49" s="236">
        <v>3170</v>
      </c>
      <c r="G49" s="237">
        <v>5382</v>
      </c>
      <c r="H49" s="235">
        <v>327460.75845999998</v>
      </c>
      <c r="I49" s="238">
        <v>185295.54845999999</v>
      </c>
      <c r="J49" s="239">
        <f t="shared" si="0"/>
        <v>0.4177087069707876</v>
      </c>
      <c r="K49" s="243">
        <f t="shared" si="1"/>
        <v>0.43414426409009177</v>
      </c>
      <c r="L49" s="96"/>
      <c r="M49" s="241">
        <f t="shared" si="2"/>
        <v>0.36474247110105212</v>
      </c>
      <c r="N49" s="96"/>
      <c r="O49" s="96"/>
      <c r="P49" s="96"/>
      <c r="Q49" s="96"/>
      <c r="R49" s="96"/>
      <c r="S49" s="96"/>
    </row>
    <row r="50" spans="1:19" s="48" customFormat="1" hidden="1">
      <c r="A50" s="240">
        <v>2014</v>
      </c>
      <c r="B50" s="234" t="s">
        <v>97</v>
      </c>
      <c r="C50" s="235">
        <v>63362.75</v>
      </c>
      <c r="D50" s="236">
        <v>64950.85</v>
      </c>
      <c r="E50" s="236">
        <v>25833</v>
      </c>
      <c r="F50" s="236">
        <v>301</v>
      </c>
      <c r="G50" s="237">
        <v>2979</v>
      </c>
      <c r="H50" s="235">
        <v>328380.27938000002</v>
      </c>
      <c r="I50" s="238">
        <v>170953.67938000002</v>
      </c>
      <c r="J50" s="239">
        <f t="shared" si="0"/>
        <v>0.47033153236730763</v>
      </c>
      <c r="K50" s="243">
        <f t="shared" si="1"/>
        <v>0.47940333170198302</v>
      </c>
      <c r="L50" s="96"/>
      <c r="M50" s="241">
        <f t="shared" si="2"/>
        <v>0.40249074806925894</v>
      </c>
      <c r="N50" s="96"/>
      <c r="O50" s="96"/>
      <c r="P50" s="96"/>
      <c r="Q50" s="96"/>
      <c r="R50" s="96"/>
      <c r="S50" s="96"/>
    </row>
    <row r="51" spans="1:19" s="48" customFormat="1" hidden="1">
      <c r="A51" s="240">
        <v>2015</v>
      </c>
      <c r="B51" s="234" t="s">
        <v>97</v>
      </c>
      <c r="C51" s="235">
        <v>94604.709999999992</v>
      </c>
      <c r="D51" s="236">
        <v>47153</v>
      </c>
      <c r="E51" s="236">
        <v>13553</v>
      </c>
      <c r="F51" s="236">
        <v>133</v>
      </c>
      <c r="G51" s="237">
        <v>1826</v>
      </c>
      <c r="H51" s="235">
        <v>329010.29433</v>
      </c>
      <c r="I51" s="238">
        <v>171740.58433000001</v>
      </c>
      <c r="J51" s="239">
        <f t="shared" si="0"/>
        <v>0.47245849956320418</v>
      </c>
      <c r="K51" s="243">
        <f t="shared" si="1"/>
        <v>0.47800847788141604</v>
      </c>
      <c r="L51" s="96"/>
      <c r="M51" s="241">
        <f t="shared" si="2"/>
        <v>0.60154437876180988</v>
      </c>
      <c r="N51" s="96"/>
      <c r="O51" s="96"/>
      <c r="P51" s="96"/>
      <c r="Q51" s="96"/>
      <c r="R51" s="96"/>
      <c r="S51" s="96"/>
    </row>
    <row r="52" spans="1:19" s="48" customFormat="1" hidden="1">
      <c r="A52" s="240">
        <v>2016</v>
      </c>
      <c r="B52" s="234" t="s">
        <v>97</v>
      </c>
      <c r="C52" s="235">
        <v>137030.64380000002</v>
      </c>
      <c r="D52" s="236">
        <v>23701</v>
      </c>
      <c r="E52" s="236">
        <v>1174</v>
      </c>
      <c r="F52" s="236">
        <v>176</v>
      </c>
      <c r="G52" s="237">
        <v>326</v>
      </c>
      <c r="H52" s="235">
        <v>329239.66412999999</v>
      </c>
      <c r="I52" s="238">
        <v>166832.02032999997</v>
      </c>
      <c r="J52" s="239">
        <f t="shared" si="0"/>
        <v>0.49229075794465099</v>
      </c>
      <c r="K52" s="243">
        <f t="shared" si="1"/>
        <v>0.49328091810916652</v>
      </c>
      <c r="L52" s="96"/>
      <c r="M52" s="241">
        <f t="shared" si="2"/>
        <v>0.8437450392959891</v>
      </c>
      <c r="N52" s="96"/>
      <c r="O52" s="96"/>
      <c r="P52" s="96"/>
      <c r="Q52" s="96"/>
      <c r="R52" s="96"/>
      <c r="S52" s="96"/>
    </row>
    <row r="53" spans="1:19" s="48" customFormat="1" hidden="1">
      <c r="A53" s="96"/>
      <c r="B53" s="96"/>
      <c r="C53" s="96"/>
      <c r="D53" s="96"/>
      <c r="E53" s="96"/>
      <c r="F53" s="96"/>
      <c r="G53" s="96"/>
      <c r="H53" s="96"/>
      <c r="I53" s="96"/>
      <c r="J53" s="96"/>
      <c r="K53" s="96"/>
      <c r="L53" s="96"/>
      <c r="M53" s="96"/>
      <c r="N53" s="96"/>
      <c r="O53" s="96"/>
      <c r="P53" s="96"/>
      <c r="Q53" s="96"/>
      <c r="R53" s="96"/>
      <c r="S53" s="96"/>
    </row>
    <row r="54" spans="1:19" s="58" customFormat="1" hidden="1"/>
    <row r="55" spans="1:19" s="58" customFormat="1" hidden="1"/>
    <row r="56" spans="1:19" s="229" customFormat="1" ht="129.6" hidden="1" customHeight="1">
      <c r="B56" s="229" t="s">
        <v>128</v>
      </c>
      <c r="C56" s="229" t="s">
        <v>127</v>
      </c>
      <c r="D56" s="229" t="s">
        <v>126</v>
      </c>
      <c r="E56" s="229" t="s">
        <v>412</v>
      </c>
      <c r="F56" s="229" t="s">
        <v>413</v>
      </c>
      <c r="G56" s="229" t="s">
        <v>5</v>
      </c>
      <c r="H56" s="229" t="s">
        <v>414</v>
      </c>
      <c r="I56" s="229" t="s">
        <v>415</v>
      </c>
      <c r="J56" s="229" t="s">
        <v>416</v>
      </c>
      <c r="K56" s="229" t="s">
        <v>417</v>
      </c>
    </row>
    <row r="57" spans="1:19" s="58" customFormat="1" hidden="1">
      <c r="A57" s="58">
        <v>2000</v>
      </c>
      <c r="B57" s="58">
        <v>0</v>
      </c>
      <c r="C57" s="58">
        <v>0</v>
      </c>
      <c r="D57" s="58">
        <v>0</v>
      </c>
      <c r="E57" s="58">
        <v>0</v>
      </c>
      <c r="F57" s="58">
        <v>0</v>
      </c>
      <c r="G57" s="58">
        <v>0</v>
      </c>
      <c r="H57" s="58">
        <v>0</v>
      </c>
      <c r="I57" s="58">
        <v>177</v>
      </c>
      <c r="J57" s="58">
        <v>361068.63376</v>
      </c>
      <c r="K57" s="58">
        <v>360891.63376</v>
      </c>
    </row>
    <row r="58" spans="1:19" s="58" customFormat="1" hidden="1">
      <c r="A58" s="58">
        <v>2001</v>
      </c>
      <c r="B58" s="58">
        <v>0</v>
      </c>
      <c r="C58" s="58">
        <v>0</v>
      </c>
      <c r="D58" s="58">
        <v>0</v>
      </c>
      <c r="E58" s="58">
        <v>0</v>
      </c>
      <c r="F58" s="58">
        <v>0</v>
      </c>
      <c r="G58" s="58">
        <v>0</v>
      </c>
      <c r="H58" s="58">
        <v>0</v>
      </c>
      <c r="I58" s="58">
        <v>185</v>
      </c>
      <c r="J58" s="58">
        <v>370064.89659999998</v>
      </c>
      <c r="K58" s="58">
        <v>369879.89659999998</v>
      </c>
    </row>
    <row r="59" spans="1:19" s="58" customFormat="1" hidden="1">
      <c r="A59" s="58">
        <v>2002</v>
      </c>
      <c r="B59" s="58">
        <v>0</v>
      </c>
      <c r="C59" s="58">
        <v>0</v>
      </c>
      <c r="D59" s="58">
        <v>0</v>
      </c>
      <c r="E59" s="58">
        <v>0</v>
      </c>
      <c r="F59" s="58">
        <v>0</v>
      </c>
      <c r="G59" s="58">
        <v>0</v>
      </c>
      <c r="H59" s="58">
        <v>0</v>
      </c>
      <c r="I59" s="58">
        <v>1757.56</v>
      </c>
      <c r="J59" s="58">
        <v>374109.03126999998</v>
      </c>
      <c r="K59" s="58">
        <v>372351.47126999998</v>
      </c>
    </row>
    <row r="60" spans="1:19" s="58" customFormat="1" hidden="1">
      <c r="A60" s="58">
        <v>2003</v>
      </c>
      <c r="B60" s="58">
        <v>0</v>
      </c>
      <c r="C60" s="58">
        <v>0</v>
      </c>
      <c r="D60" s="58">
        <v>0</v>
      </c>
      <c r="E60" s="58">
        <v>0</v>
      </c>
      <c r="F60" s="58">
        <v>0</v>
      </c>
      <c r="G60" s="58">
        <v>0</v>
      </c>
      <c r="H60" s="58">
        <v>0</v>
      </c>
      <c r="I60" s="58">
        <v>4194.24</v>
      </c>
      <c r="J60" s="58">
        <v>374034.06787999999</v>
      </c>
      <c r="K60" s="58">
        <v>369839.82788</v>
      </c>
    </row>
    <row r="61" spans="1:19" s="58" customFormat="1" hidden="1">
      <c r="A61" s="58">
        <v>2004</v>
      </c>
      <c r="B61" s="58">
        <v>0</v>
      </c>
      <c r="C61" s="58">
        <v>0</v>
      </c>
      <c r="D61" s="58">
        <v>0</v>
      </c>
      <c r="E61" s="58">
        <v>0</v>
      </c>
      <c r="F61" s="58">
        <v>203</v>
      </c>
      <c r="G61" s="58">
        <v>0</v>
      </c>
      <c r="H61" s="58">
        <v>111</v>
      </c>
      <c r="I61" s="58">
        <v>7195</v>
      </c>
      <c r="J61" s="58">
        <v>370614.17719999998</v>
      </c>
      <c r="K61" s="58">
        <v>363105.17719999998</v>
      </c>
    </row>
    <row r="62" spans="1:19" s="58" customFormat="1" hidden="1">
      <c r="A62" s="58">
        <v>2005</v>
      </c>
      <c r="B62" s="58">
        <v>0</v>
      </c>
      <c r="C62" s="58">
        <v>0</v>
      </c>
      <c r="D62" s="58">
        <v>83.95</v>
      </c>
      <c r="E62" s="58">
        <v>83.95</v>
      </c>
      <c r="F62" s="58">
        <v>193</v>
      </c>
      <c r="G62" s="58">
        <v>0</v>
      </c>
      <c r="H62" s="58">
        <v>55</v>
      </c>
      <c r="I62" s="58">
        <v>9962.11</v>
      </c>
      <c r="J62" s="58">
        <v>365765.54463000002</v>
      </c>
      <c r="K62" s="58">
        <v>355471.48463000002</v>
      </c>
    </row>
    <row r="63" spans="1:19" s="58" customFormat="1" hidden="1">
      <c r="A63" s="58">
        <v>2006</v>
      </c>
      <c r="B63" s="58">
        <v>0</v>
      </c>
      <c r="C63" s="58">
        <v>0</v>
      </c>
      <c r="D63" s="58">
        <v>364.51</v>
      </c>
      <c r="E63" s="58">
        <v>364.51</v>
      </c>
      <c r="F63" s="58">
        <v>5095</v>
      </c>
      <c r="G63" s="58">
        <v>0</v>
      </c>
      <c r="H63" s="58">
        <v>6023</v>
      </c>
      <c r="I63" s="58">
        <v>17064.11</v>
      </c>
      <c r="J63" s="58">
        <v>359704.71616000001</v>
      </c>
      <c r="K63" s="58">
        <v>331158.09616000002</v>
      </c>
    </row>
    <row r="64" spans="1:19" s="58" customFormat="1" hidden="1">
      <c r="A64" s="58">
        <v>2007</v>
      </c>
      <c r="B64" s="58">
        <v>0</v>
      </c>
      <c r="C64" s="58">
        <v>0</v>
      </c>
      <c r="D64" s="58">
        <v>1300.08</v>
      </c>
      <c r="E64" s="58">
        <v>1300.08</v>
      </c>
      <c r="F64" s="58">
        <v>8196</v>
      </c>
      <c r="G64" s="58">
        <v>0</v>
      </c>
      <c r="H64" s="58">
        <v>16640.71</v>
      </c>
      <c r="I64" s="58">
        <v>15738.97</v>
      </c>
      <c r="J64" s="58">
        <v>355434.38316000003</v>
      </c>
      <c r="K64" s="58">
        <v>313558.62316000002</v>
      </c>
    </row>
    <row r="65" spans="1:11" s="58" customFormat="1" hidden="1">
      <c r="A65" s="58">
        <v>2008</v>
      </c>
      <c r="B65" s="58">
        <v>1750.4</v>
      </c>
      <c r="C65" s="58">
        <v>0</v>
      </c>
      <c r="D65" s="58">
        <v>4105.54</v>
      </c>
      <c r="E65" s="58">
        <v>5855.9400000000005</v>
      </c>
      <c r="F65" s="58">
        <v>9470</v>
      </c>
      <c r="G65" s="58">
        <v>1545</v>
      </c>
      <c r="H65" s="58">
        <v>22409.23</v>
      </c>
      <c r="I65" s="58">
        <v>13602.26</v>
      </c>
      <c r="J65" s="58">
        <v>351123.47931999998</v>
      </c>
      <c r="K65" s="58">
        <v>298241.04931999999</v>
      </c>
    </row>
    <row r="66" spans="1:11" s="58" customFormat="1" hidden="1">
      <c r="A66" s="58">
        <v>2009</v>
      </c>
      <c r="B66" s="58">
        <v>6822.8</v>
      </c>
      <c r="C66" s="58">
        <v>0</v>
      </c>
      <c r="D66" s="58">
        <v>7082.67</v>
      </c>
      <c r="E66" s="58">
        <v>13905.470000000001</v>
      </c>
      <c r="F66" s="58">
        <v>10709</v>
      </c>
      <c r="G66" s="58">
        <v>1306</v>
      </c>
      <c r="H66" s="58">
        <v>21810.54</v>
      </c>
      <c r="I66" s="58">
        <v>10419.219999999999</v>
      </c>
      <c r="J66" s="58">
        <v>347434.27587000001</v>
      </c>
      <c r="K66" s="58">
        <v>289284.04587000003</v>
      </c>
    </row>
    <row r="67" spans="1:11" s="58" customFormat="1" hidden="1">
      <c r="A67" s="58">
        <v>2010</v>
      </c>
      <c r="B67" s="58">
        <v>11072.2</v>
      </c>
      <c r="C67" s="58">
        <v>0</v>
      </c>
      <c r="D67" s="58">
        <v>13491.57</v>
      </c>
      <c r="E67" s="58">
        <v>24563.77</v>
      </c>
      <c r="F67" s="58">
        <v>16940.73</v>
      </c>
      <c r="G67" s="58">
        <v>13932.26</v>
      </c>
      <c r="H67" s="58">
        <v>18574.07</v>
      </c>
      <c r="I67" s="58">
        <v>9301.6299999999992</v>
      </c>
      <c r="J67" s="58">
        <v>344563.57225999999</v>
      </c>
      <c r="K67" s="58">
        <v>261251.11225999997</v>
      </c>
    </row>
    <row r="68" spans="1:11" s="58" customFormat="1" hidden="1">
      <c r="A68" s="58">
        <v>2011</v>
      </c>
      <c r="B68" s="58">
        <v>12623.72</v>
      </c>
      <c r="C68" s="58">
        <v>0</v>
      </c>
      <c r="D68" s="58">
        <v>15068.1</v>
      </c>
      <c r="E68" s="58">
        <v>27691.82</v>
      </c>
      <c r="F68" s="58">
        <v>26473</v>
      </c>
      <c r="G68" s="58">
        <v>28401.66</v>
      </c>
      <c r="H68" s="58">
        <v>7716.21</v>
      </c>
      <c r="I68" s="58">
        <v>2569</v>
      </c>
      <c r="J68" s="58">
        <v>337186.57342999999</v>
      </c>
      <c r="K68" s="58">
        <v>244334.88342999999</v>
      </c>
    </row>
    <row r="69" spans="1:11" s="58" customFormat="1" hidden="1">
      <c r="A69" s="58">
        <v>2012</v>
      </c>
      <c r="B69" s="58">
        <v>17080.919999999998</v>
      </c>
      <c r="C69" s="58">
        <v>0</v>
      </c>
      <c r="D69" s="58">
        <v>20847.04</v>
      </c>
      <c r="E69" s="58">
        <v>37927.96</v>
      </c>
      <c r="F69" s="58">
        <v>40171.230000000003</v>
      </c>
      <c r="G69" s="58">
        <v>30012</v>
      </c>
      <c r="H69" s="58">
        <v>2621.94</v>
      </c>
      <c r="I69" s="58">
        <v>7796</v>
      </c>
      <c r="J69" s="58">
        <v>330643.34881</v>
      </c>
      <c r="K69" s="58">
        <v>212114.21880999999</v>
      </c>
    </row>
    <row r="70" spans="1:11" s="58" customFormat="1" hidden="1">
      <c r="A70" s="58">
        <v>2013</v>
      </c>
      <c r="B70" s="58">
        <v>22220.92</v>
      </c>
      <c r="C70" s="58">
        <v>0</v>
      </c>
      <c r="D70" s="58">
        <v>29632.77</v>
      </c>
      <c r="E70" s="58">
        <v>51853.69</v>
      </c>
      <c r="F70" s="58">
        <v>47376.02</v>
      </c>
      <c r="G70" s="58">
        <v>34383.5</v>
      </c>
      <c r="H70" s="58">
        <v>3170</v>
      </c>
      <c r="I70" s="58">
        <v>5382</v>
      </c>
      <c r="J70" s="58">
        <v>327460.75845999998</v>
      </c>
      <c r="K70" s="58">
        <v>185295.54845999999</v>
      </c>
    </row>
    <row r="71" spans="1:11" s="58" customFormat="1" hidden="1">
      <c r="A71" s="58">
        <v>2014</v>
      </c>
      <c r="B71" s="58">
        <v>28870</v>
      </c>
      <c r="C71" s="58">
        <v>0</v>
      </c>
      <c r="D71" s="58">
        <v>34492.75</v>
      </c>
      <c r="E71" s="58">
        <v>63362.75</v>
      </c>
      <c r="F71" s="58">
        <v>64950.85</v>
      </c>
      <c r="G71" s="58">
        <v>25833</v>
      </c>
      <c r="H71" s="58">
        <v>301</v>
      </c>
      <c r="I71" s="58">
        <v>2979</v>
      </c>
      <c r="J71" s="58">
        <v>328380.27938000002</v>
      </c>
      <c r="K71" s="58">
        <v>170953.67938000002</v>
      </c>
    </row>
    <row r="72" spans="1:11" s="58" customFormat="1" hidden="1">
      <c r="A72" s="58">
        <v>2015</v>
      </c>
      <c r="B72" s="58">
        <v>36911</v>
      </c>
      <c r="C72" s="58">
        <v>3156</v>
      </c>
      <c r="D72" s="58">
        <v>54537.71</v>
      </c>
      <c r="E72" s="58">
        <v>94604.709999999992</v>
      </c>
      <c r="F72" s="58">
        <v>47153</v>
      </c>
      <c r="G72" s="58">
        <v>13553</v>
      </c>
      <c r="H72" s="58">
        <v>133</v>
      </c>
      <c r="I72" s="58">
        <v>1826</v>
      </c>
      <c r="J72" s="58">
        <v>329010.29433</v>
      </c>
      <c r="K72" s="58">
        <v>171740.58433000001</v>
      </c>
    </row>
    <row r="73" spans="1:11" s="58" customFormat="1" hidden="1">
      <c r="A73" s="58">
        <v>2016</v>
      </c>
      <c r="B73" s="58">
        <v>49814</v>
      </c>
      <c r="C73" s="58">
        <v>3480</v>
      </c>
      <c r="D73" s="58">
        <v>83736.643800000005</v>
      </c>
      <c r="E73" s="58">
        <v>137030.64380000002</v>
      </c>
      <c r="F73" s="58">
        <v>23701</v>
      </c>
      <c r="G73" s="58">
        <v>1174</v>
      </c>
      <c r="H73" s="58">
        <v>176</v>
      </c>
      <c r="I73" s="58">
        <v>326</v>
      </c>
      <c r="J73" s="58">
        <v>329239.66412999999</v>
      </c>
      <c r="K73" s="58">
        <v>166832.02032999997</v>
      </c>
    </row>
    <row r="76" spans="1:11">
      <c r="C76" s="32"/>
    </row>
  </sheetData>
  <sheetProtection algorithmName="SHA-512" hashValue="BD3IwME+peJZYOLvMrk59CukLvBOHl5GeuPkRAyzI8eujocxg4IeXWyJu/0i1INSYZ5VVlHfR2PNHkY4DktVJA==" saltValue="/aM3LzbNyz+qlgypbPUdLw==" spinCount="100000" sheet="1"/>
  <mergeCells count="1">
    <mergeCell ref="M2:M18"/>
  </mergeCells>
  <pageMargins left="0.25" right="0.25" top="0.75" bottom="0.75" header="0.3" footer="0.3"/>
  <pageSetup scale="3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U62"/>
  <sheetViews>
    <sheetView showGridLines="0" zoomScale="80" zoomScaleNormal="80" workbookViewId="0">
      <selection activeCell="R14" sqref="R14"/>
    </sheetView>
  </sheetViews>
  <sheetFormatPr defaultColWidth="8.75" defaultRowHeight="15.75"/>
  <cols>
    <col min="1" max="1" width="5.5" style="21" bestFit="1" customWidth="1"/>
    <col min="2" max="2" width="8.25" style="21" customWidth="1"/>
    <col min="3" max="3" width="11.25" style="29" bestFit="1" customWidth="1"/>
    <col min="4" max="4" width="13" style="29" bestFit="1" customWidth="1"/>
    <col min="5" max="5" width="7.75" style="29" bestFit="1" customWidth="1"/>
    <col min="6" max="6" width="8.75" style="29" bestFit="1" customWidth="1"/>
    <col min="7" max="7" width="10" style="29" bestFit="1" customWidth="1"/>
    <col min="8" max="8" width="11.25" style="29" bestFit="1" customWidth="1"/>
    <col min="9" max="9" width="16.75" style="29" bestFit="1" customWidth="1"/>
    <col min="10" max="10" width="17.25" style="29" bestFit="1" customWidth="1"/>
    <col min="11" max="11" width="18.25" style="29" bestFit="1" customWidth="1"/>
    <col min="12" max="12" width="5" style="29" customWidth="1"/>
    <col min="13" max="15" width="8.25" style="29" customWidth="1"/>
    <col min="16" max="16" width="7.5" style="29" customWidth="1"/>
    <col min="17" max="17" width="22.75" style="29" bestFit="1" customWidth="1"/>
    <col min="18" max="18" width="23" style="29" bestFit="1" customWidth="1"/>
    <col min="19" max="19" width="15.75" style="21" bestFit="1" customWidth="1"/>
    <col min="20" max="16384" width="8.75" style="21"/>
  </cols>
  <sheetData>
    <row r="2" spans="13:16" ht="15" customHeight="1">
      <c r="M2" s="440" t="s">
        <v>429</v>
      </c>
      <c r="N2" s="440"/>
      <c r="O2" s="440"/>
      <c r="P2" s="440"/>
    </row>
    <row r="3" spans="13:16" ht="15" customHeight="1">
      <c r="M3" s="440"/>
      <c r="N3" s="440"/>
      <c r="O3" s="440"/>
      <c r="P3" s="440"/>
    </row>
    <row r="4" spans="13:16" ht="15" customHeight="1">
      <c r="M4" s="440"/>
      <c r="N4" s="440"/>
      <c r="O4" s="440"/>
      <c r="P4" s="440"/>
    </row>
    <row r="5" spans="13:16" ht="15" customHeight="1">
      <c r="M5" s="440"/>
      <c r="N5" s="440"/>
      <c r="O5" s="440"/>
      <c r="P5" s="440"/>
    </row>
    <row r="6" spans="13:16" ht="15" customHeight="1">
      <c r="M6" s="440"/>
      <c r="N6" s="440"/>
      <c r="O6" s="440"/>
      <c r="P6" s="440"/>
    </row>
    <row r="7" spans="13:16" ht="15" customHeight="1">
      <c r="M7" s="440"/>
      <c r="N7" s="440"/>
      <c r="O7" s="440"/>
      <c r="P7" s="440"/>
    </row>
    <row r="8" spans="13:16" ht="15" customHeight="1">
      <c r="M8" s="440"/>
      <c r="N8" s="440"/>
      <c r="O8" s="440"/>
      <c r="P8" s="440"/>
    </row>
    <row r="9" spans="13:16" ht="15" customHeight="1">
      <c r="M9" s="440"/>
      <c r="N9" s="440"/>
      <c r="O9" s="440"/>
      <c r="P9" s="440"/>
    </row>
    <row r="10" spans="13:16" ht="15" customHeight="1">
      <c r="M10" s="440"/>
      <c r="N10" s="440"/>
      <c r="O10" s="440"/>
      <c r="P10" s="440"/>
    </row>
    <row r="11" spans="13:16" ht="15" customHeight="1">
      <c r="M11" s="440"/>
      <c r="N11" s="440"/>
      <c r="O11" s="440"/>
      <c r="P11" s="440"/>
    </row>
    <row r="12" spans="13:16" ht="15" customHeight="1">
      <c r="M12" s="440"/>
      <c r="N12" s="440"/>
      <c r="O12" s="440"/>
      <c r="P12" s="440"/>
    </row>
    <row r="13" spans="13:16" ht="15" customHeight="1">
      <c r="M13" s="440"/>
      <c r="N13" s="440"/>
      <c r="O13" s="440"/>
      <c r="P13" s="440"/>
    </row>
    <row r="14" spans="13:16" ht="15" customHeight="1">
      <c r="M14" s="440"/>
      <c r="N14" s="440"/>
      <c r="O14" s="440"/>
      <c r="P14" s="440"/>
    </row>
    <row r="15" spans="13:16" ht="15" customHeight="1">
      <c r="M15" s="440"/>
      <c r="N15" s="440"/>
      <c r="O15" s="440"/>
      <c r="P15" s="440"/>
    </row>
    <row r="16" spans="13:16">
      <c r="M16" s="440"/>
      <c r="N16" s="440"/>
      <c r="O16" s="440"/>
      <c r="P16" s="440"/>
    </row>
    <row r="17" spans="1:16">
      <c r="M17" s="440"/>
      <c r="N17" s="440"/>
      <c r="O17" s="440"/>
      <c r="P17" s="440"/>
    </row>
    <row r="18" spans="1:16">
      <c r="M18" s="440"/>
      <c r="N18" s="440"/>
      <c r="O18" s="440"/>
      <c r="P18" s="440"/>
    </row>
    <row r="19" spans="1:16">
      <c r="M19" s="440"/>
      <c r="N19" s="440"/>
      <c r="O19" s="440"/>
      <c r="P19" s="440"/>
    </row>
    <row r="20" spans="1:16">
      <c r="M20" s="440"/>
      <c r="N20" s="440"/>
      <c r="O20" s="440"/>
      <c r="P20" s="440"/>
    </row>
    <row r="21" spans="1:16">
      <c r="M21" s="440"/>
      <c r="N21" s="440"/>
      <c r="O21" s="440"/>
      <c r="P21" s="440"/>
    </row>
    <row r="32" spans="1:16" ht="15.75" customHeight="1">
      <c r="A32" s="30" t="s">
        <v>125</v>
      </c>
      <c r="B32" s="31"/>
      <c r="C32" s="31"/>
      <c r="D32" s="31"/>
      <c r="E32" s="31"/>
      <c r="F32" s="31"/>
      <c r="G32" s="31"/>
      <c r="H32" s="31"/>
      <c r="I32" s="31"/>
      <c r="J32" s="31"/>
      <c r="K32" s="31"/>
    </row>
    <row r="33" spans="1:18" ht="15.75" customHeight="1">
      <c r="A33" s="39" t="s">
        <v>87</v>
      </c>
      <c r="B33" s="39"/>
      <c r="C33" s="39"/>
      <c r="D33" s="39"/>
      <c r="E33" s="39"/>
      <c r="F33" s="39"/>
      <c r="G33" s="39"/>
      <c r="H33" s="39"/>
      <c r="I33" s="39"/>
      <c r="J33" s="39"/>
      <c r="K33" s="39"/>
    </row>
    <row r="34" spans="1:18" ht="15.75" customHeight="1">
      <c r="A34" s="39"/>
      <c r="B34" s="39"/>
      <c r="C34" s="39"/>
      <c r="D34" s="39"/>
      <c r="E34" s="39"/>
      <c r="F34" s="39"/>
      <c r="G34" s="39"/>
      <c r="H34" s="39"/>
      <c r="I34" s="39"/>
      <c r="J34" s="39"/>
      <c r="K34" s="39"/>
    </row>
    <row r="35" spans="1:18">
      <c r="A35" s="244"/>
      <c r="B35" s="244"/>
      <c r="C35" s="244"/>
      <c r="D35" s="244"/>
      <c r="E35" s="244"/>
      <c r="F35"/>
      <c r="G35"/>
      <c r="H35"/>
      <c r="I35"/>
      <c r="J35"/>
      <c r="K35"/>
      <c r="L35"/>
      <c r="M35"/>
      <c r="N35"/>
      <c r="O35"/>
      <c r="P35"/>
      <c r="Q35"/>
      <c r="R35"/>
    </row>
    <row r="36" spans="1:18" s="29" customFormat="1" ht="107.45" hidden="1" customHeight="1">
      <c r="A36" s="29" t="s">
        <v>1</v>
      </c>
      <c r="B36" s="29" t="s">
        <v>2</v>
      </c>
      <c r="C36" s="29" t="s">
        <v>0</v>
      </c>
      <c r="D36" s="29" t="s">
        <v>9</v>
      </c>
      <c r="F36"/>
      <c r="G36"/>
      <c r="H36"/>
      <c r="I36"/>
      <c r="J36"/>
      <c r="K36"/>
      <c r="L36"/>
      <c r="M36"/>
      <c r="N36"/>
      <c r="O36"/>
      <c r="P36"/>
      <c r="Q36"/>
      <c r="R36"/>
    </row>
    <row r="37" spans="1:18" hidden="1">
      <c r="A37" s="35">
        <v>2000</v>
      </c>
      <c r="B37" s="35" t="s">
        <v>97</v>
      </c>
      <c r="C37" s="72">
        <v>110823.43550000001</v>
      </c>
      <c r="D37" s="32">
        <v>0</v>
      </c>
      <c r="F37"/>
      <c r="G37"/>
      <c r="H37"/>
      <c r="I37"/>
      <c r="J37"/>
      <c r="K37"/>
      <c r="L37"/>
      <c r="M37"/>
      <c r="N37"/>
      <c r="O37"/>
      <c r="P37"/>
      <c r="Q37"/>
      <c r="R37"/>
    </row>
    <row r="38" spans="1:18" hidden="1">
      <c r="A38" s="35">
        <v>2001</v>
      </c>
      <c r="B38" s="35" t="s">
        <v>97</v>
      </c>
      <c r="C38" s="72">
        <v>110336.0791</v>
      </c>
      <c r="D38" s="32">
        <v>0</v>
      </c>
      <c r="F38"/>
      <c r="G38"/>
      <c r="H38"/>
      <c r="I38"/>
      <c r="J38"/>
      <c r="K38"/>
      <c r="L38"/>
      <c r="M38"/>
      <c r="N38"/>
      <c r="O38"/>
      <c r="P38"/>
      <c r="Q38"/>
      <c r="R38"/>
    </row>
    <row r="39" spans="1:18" hidden="1">
      <c r="A39" s="35">
        <v>2002</v>
      </c>
      <c r="B39" s="35" t="s">
        <v>97</v>
      </c>
      <c r="C39" s="72">
        <v>111293.3389</v>
      </c>
      <c r="D39" s="32">
        <v>0</v>
      </c>
      <c r="F39"/>
      <c r="G39"/>
      <c r="H39"/>
      <c r="I39"/>
      <c r="J39"/>
      <c r="K39"/>
      <c r="L39"/>
      <c r="M39"/>
      <c r="N39"/>
      <c r="O39"/>
      <c r="P39"/>
      <c r="Q39"/>
      <c r="R39"/>
    </row>
    <row r="40" spans="1:18" hidden="1">
      <c r="A40" s="35">
        <v>2003</v>
      </c>
      <c r="B40" s="35" t="s">
        <v>97</v>
      </c>
      <c r="C40" s="72">
        <v>110796.408</v>
      </c>
      <c r="D40" s="32">
        <v>0</v>
      </c>
      <c r="F40"/>
      <c r="G40"/>
      <c r="H40"/>
      <c r="I40"/>
      <c r="J40"/>
      <c r="K40"/>
      <c r="L40"/>
      <c r="M40"/>
      <c r="N40"/>
      <c r="O40"/>
      <c r="P40"/>
      <c r="Q40"/>
      <c r="R40"/>
    </row>
    <row r="41" spans="1:18" hidden="1">
      <c r="A41" s="35">
        <v>2004</v>
      </c>
      <c r="B41" s="35" t="s">
        <v>97</v>
      </c>
      <c r="C41" s="72">
        <v>109209.3841</v>
      </c>
      <c r="D41" s="32">
        <v>8.4724227867449212E-4</v>
      </c>
      <c r="F41"/>
      <c r="G41"/>
      <c r="H41"/>
      <c r="I41"/>
      <c r="J41"/>
      <c r="K41"/>
      <c r="L41"/>
      <c r="M41"/>
      <c r="N41"/>
      <c r="O41"/>
      <c r="P41"/>
      <c r="Q41"/>
      <c r="R41"/>
    </row>
    <row r="42" spans="1:18" hidden="1">
      <c r="A42" s="35">
        <v>2005</v>
      </c>
      <c r="B42" s="35" t="s">
        <v>97</v>
      </c>
      <c r="C42" s="72">
        <v>107379.9328</v>
      </c>
      <c r="D42" s="32">
        <v>9.0754857824509676E-4</v>
      </c>
      <c r="F42"/>
      <c r="G42"/>
      <c r="H42"/>
      <c r="I42"/>
      <c r="J42"/>
      <c r="K42"/>
      <c r="L42"/>
      <c r="M42"/>
      <c r="N42"/>
      <c r="O42"/>
      <c r="P42"/>
      <c r="Q42"/>
      <c r="R42"/>
    </row>
    <row r="43" spans="1:18" hidden="1">
      <c r="A43" s="35">
        <v>2006</v>
      </c>
      <c r="B43" s="35" t="s">
        <v>97</v>
      </c>
      <c r="C43" s="72">
        <v>103207.0923</v>
      </c>
      <c r="D43" s="32">
        <v>3.1922044621990643E-2</v>
      </c>
      <c r="F43"/>
      <c r="G43"/>
      <c r="H43"/>
      <c r="I43"/>
      <c r="J43"/>
      <c r="K43"/>
      <c r="L43"/>
      <c r="M43"/>
      <c r="N43"/>
      <c r="O43"/>
      <c r="P43"/>
      <c r="Q43"/>
      <c r="R43"/>
    </row>
    <row r="44" spans="1:18" hidden="1">
      <c r="A44" s="35">
        <v>2007</v>
      </c>
      <c r="B44" s="35" t="s">
        <v>97</v>
      </c>
      <c r="C44" s="72">
        <v>98337.820770000006</v>
      </c>
      <c r="D44" s="32">
        <v>7.3534782334871734E-2</v>
      </c>
      <c r="F44"/>
      <c r="G44"/>
      <c r="H44"/>
      <c r="I44"/>
      <c r="J44"/>
      <c r="K44"/>
      <c r="L44"/>
      <c r="M44"/>
      <c r="N44"/>
      <c r="O44"/>
      <c r="P44"/>
      <c r="Q44"/>
      <c r="R44"/>
    </row>
    <row r="45" spans="1:18" hidden="1">
      <c r="A45" s="35">
        <v>2008</v>
      </c>
      <c r="B45" s="35" t="s">
        <v>97</v>
      </c>
      <c r="C45" s="72">
        <v>94527.379629999996</v>
      </c>
      <c r="D45" s="32">
        <v>0.11186996117739427</v>
      </c>
      <c r="F45"/>
      <c r="G45"/>
      <c r="H45"/>
      <c r="I45"/>
      <c r="J45"/>
      <c r="K45"/>
      <c r="L45"/>
      <c r="M45"/>
      <c r="N45"/>
      <c r="O45"/>
      <c r="P45"/>
      <c r="Q45"/>
      <c r="R45"/>
    </row>
    <row r="46" spans="1:18" hidden="1">
      <c r="A46" s="35">
        <v>2009</v>
      </c>
      <c r="B46" s="35" t="s">
        <v>97</v>
      </c>
      <c r="C46" s="72">
        <v>91322.412330000006</v>
      </c>
      <c r="D46" s="32">
        <v>0.13738140798134604</v>
      </c>
      <c r="F46"/>
      <c r="G46"/>
      <c r="H46"/>
      <c r="I46"/>
      <c r="J46"/>
      <c r="K46"/>
      <c r="L46"/>
      <c r="M46"/>
      <c r="N46"/>
      <c r="O46"/>
      <c r="P46"/>
      <c r="Q46"/>
      <c r="R46"/>
    </row>
    <row r="47" spans="1:18" hidden="1">
      <c r="A47" s="35">
        <v>2010</v>
      </c>
      <c r="B47" s="35" t="s">
        <v>97</v>
      </c>
      <c r="C47" s="72">
        <v>88398.455440000005</v>
      </c>
      <c r="D47" s="32">
        <v>0.21479586340065301</v>
      </c>
      <c r="F47"/>
      <c r="G47"/>
      <c r="H47"/>
      <c r="I47"/>
      <c r="J47"/>
      <c r="K47"/>
      <c r="L47"/>
      <c r="M47"/>
      <c r="N47"/>
      <c r="O47"/>
      <c r="P47"/>
      <c r="Q47"/>
      <c r="R47"/>
    </row>
    <row r="48" spans="1:18" hidden="1">
      <c r="A48" s="35">
        <v>2011</v>
      </c>
      <c r="B48" s="35" t="s">
        <v>97</v>
      </c>
      <c r="C48" s="72">
        <v>84421.660380000001</v>
      </c>
      <c r="D48" s="32">
        <v>0.26775292112496502</v>
      </c>
      <c r="F48"/>
      <c r="G48"/>
      <c r="H48"/>
      <c r="I48"/>
      <c r="J48"/>
      <c r="K48"/>
      <c r="L48"/>
      <c r="M48"/>
      <c r="N48"/>
      <c r="O48"/>
      <c r="P48"/>
      <c r="Q48"/>
      <c r="R48"/>
    </row>
    <row r="49" spans="1:21" hidden="1">
      <c r="A49" s="35">
        <v>2012</v>
      </c>
      <c r="B49" s="35" t="s">
        <v>97</v>
      </c>
      <c r="C49" s="72">
        <v>79117.802490000002</v>
      </c>
      <c r="D49" s="32">
        <v>0.33490203386377926</v>
      </c>
      <c r="F49"/>
      <c r="G49"/>
      <c r="H49"/>
      <c r="I49"/>
      <c r="J49"/>
      <c r="K49"/>
      <c r="L49"/>
      <c r="M49"/>
      <c r="N49"/>
      <c r="O49"/>
      <c r="P49"/>
      <c r="Q49"/>
      <c r="R49"/>
    </row>
    <row r="50" spans="1:21" hidden="1">
      <c r="A50" s="35">
        <v>2013</v>
      </c>
      <c r="B50" s="35" t="s">
        <v>97</v>
      </c>
      <c r="C50" s="72">
        <v>71844.662700000001</v>
      </c>
      <c r="D50" s="32">
        <v>0.4177087069707876</v>
      </c>
      <c r="F50"/>
      <c r="G50"/>
      <c r="H50"/>
      <c r="I50"/>
      <c r="J50"/>
      <c r="K50"/>
      <c r="L50"/>
      <c r="M50"/>
      <c r="N50"/>
      <c r="O50"/>
      <c r="P50"/>
      <c r="Q50"/>
      <c r="R50"/>
    </row>
    <row r="51" spans="1:21" hidden="1">
      <c r="A51" s="35">
        <v>2014</v>
      </c>
      <c r="B51" s="35" t="s">
        <v>97</v>
      </c>
      <c r="C51" s="72">
        <v>67374.817339999994</v>
      </c>
      <c r="D51" s="32">
        <v>0.47033153236730763</v>
      </c>
      <c r="F51"/>
      <c r="G51"/>
      <c r="H51"/>
      <c r="I51"/>
      <c r="J51"/>
      <c r="K51"/>
      <c r="L51"/>
      <c r="M51"/>
      <c r="N51"/>
      <c r="O51"/>
      <c r="P51"/>
      <c r="Q51"/>
      <c r="R51"/>
    </row>
    <row r="52" spans="1:21" hidden="1">
      <c r="A52" s="35">
        <v>2015</v>
      </c>
      <c r="B52" s="35" t="s">
        <v>97</v>
      </c>
      <c r="C52" s="72">
        <v>64502.920440000002</v>
      </c>
      <c r="D52" s="32">
        <v>0.47245849956320418</v>
      </c>
      <c r="F52"/>
      <c r="G52"/>
      <c r="H52"/>
      <c r="I52"/>
      <c r="J52"/>
      <c r="K52"/>
      <c r="L52"/>
      <c r="M52"/>
      <c r="N52"/>
      <c r="O52"/>
      <c r="P52"/>
      <c r="Q52"/>
      <c r="R52"/>
      <c r="T52" s="36"/>
      <c r="U52" s="36"/>
    </row>
    <row r="53" spans="1:21" hidden="1">
      <c r="A53" s="29">
        <v>2016</v>
      </c>
      <c r="B53" s="29" t="s">
        <v>97</v>
      </c>
      <c r="C53" s="73">
        <v>60044.057059999999</v>
      </c>
      <c r="D53" s="32">
        <v>0.49229075794465099</v>
      </c>
      <c r="I53" s="21"/>
      <c r="J53" s="74"/>
      <c r="K53" s="21"/>
      <c r="L53" s="21"/>
      <c r="M53" s="21"/>
      <c r="N53" s="21"/>
      <c r="O53" s="250"/>
      <c r="P53" s="251"/>
      <c r="Q53" s="21"/>
      <c r="R53" s="21"/>
      <c r="T53" s="36"/>
      <c r="U53" s="36"/>
    </row>
    <row r="54" spans="1:21" ht="21" hidden="1" customHeight="1">
      <c r="A54" s="29"/>
      <c r="B54" s="29"/>
      <c r="C54" s="86"/>
      <c r="K54" s="37"/>
      <c r="L54" s="37"/>
      <c r="M54" s="38"/>
      <c r="N54" s="38"/>
      <c r="P54" s="38"/>
      <c r="T54" s="36"/>
      <c r="U54" s="36"/>
    </row>
    <row r="55" spans="1:21" ht="31.5" hidden="1">
      <c r="A55" s="29"/>
      <c r="B55" s="29" t="s">
        <v>292</v>
      </c>
      <c r="C55" s="32">
        <f>(C53-C47)/C47</f>
        <v>-0.3207567172850142</v>
      </c>
      <c r="H55" s="37"/>
      <c r="K55" s="37"/>
      <c r="L55" s="37"/>
      <c r="M55" s="38"/>
      <c r="N55" s="38"/>
      <c r="P55" s="38"/>
      <c r="T55" s="36"/>
      <c r="U55" s="36"/>
    </row>
    <row r="56" spans="1:21" ht="16.5" customHeight="1">
      <c r="A56" s="29"/>
      <c r="B56" s="29"/>
      <c r="H56" s="37"/>
      <c r="K56" s="37"/>
      <c r="L56" s="37"/>
      <c r="M56" s="38"/>
      <c r="N56" s="38"/>
      <c r="P56" s="38"/>
      <c r="T56" s="36"/>
      <c r="U56" s="36"/>
    </row>
    <row r="57" spans="1:21">
      <c r="A57" s="29"/>
      <c r="B57" s="29"/>
      <c r="H57" s="37"/>
      <c r="K57" s="37"/>
      <c r="L57" s="37"/>
      <c r="M57" s="38"/>
      <c r="N57" s="38"/>
      <c r="P57" s="38"/>
      <c r="T57" s="36"/>
      <c r="U57" s="36"/>
    </row>
    <row r="58" spans="1:21">
      <c r="A58" s="29"/>
      <c r="B58" s="29"/>
    </row>
    <row r="59" spans="1:21">
      <c r="A59" s="29"/>
      <c r="B59" s="29"/>
    </row>
    <row r="60" spans="1:21">
      <c r="A60" s="29"/>
      <c r="B60" s="29"/>
    </row>
    <row r="61" spans="1:21">
      <c r="A61" s="29"/>
      <c r="B61" s="29"/>
    </row>
    <row r="62" spans="1:21">
      <c r="A62" s="29"/>
      <c r="B62" s="29"/>
    </row>
  </sheetData>
  <sheetProtection algorithmName="SHA-512" hashValue="F1hOJFZlFY4fY/+lEg+jWmGVen0KEDa+mldD8YrtvsW9yRR7Wo31e/LLSHrOglr7l558BVPYuFgPNahD66oxNA==" saltValue="c3WF68mZley0zOd2PKD92g==" spinCount="100000" sheet="1"/>
  <mergeCells count="1">
    <mergeCell ref="M2:P21"/>
  </mergeCells>
  <pageMargins left="0.25" right="0.25" top="0.75" bottom="0.75" header="0.3" footer="0.3"/>
  <pageSetup scale="3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50"/>
  <sheetViews>
    <sheetView showGridLines="0" zoomScale="80" zoomScaleNormal="80" workbookViewId="0">
      <selection activeCell="R9" sqref="R9"/>
    </sheetView>
  </sheetViews>
  <sheetFormatPr defaultColWidth="8.75" defaultRowHeight="15.75"/>
  <cols>
    <col min="1" max="1" width="8.75" style="189"/>
    <col min="2" max="10" width="9.25" style="189" customWidth="1"/>
    <col min="11" max="14" width="9.75" style="189" customWidth="1"/>
    <col min="15" max="15" width="11.5" style="189" customWidth="1"/>
    <col min="16" max="16" width="11.25" style="189" customWidth="1"/>
    <col min="17" max="17" width="11.75" style="189" customWidth="1"/>
    <col min="18" max="18" width="12.75" style="189" customWidth="1"/>
    <col min="19" max="21" width="10.75" style="189" customWidth="1"/>
    <col min="22" max="16384" width="8.75" style="189"/>
  </cols>
  <sheetData>
    <row r="1" spans="14:16" s="132" customFormat="1" ht="15.75" customHeight="1">
      <c r="N1" s="440" t="s">
        <v>418</v>
      </c>
      <c r="O1" s="440"/>
      <c r="P1" s="440"/>
    </row>
    <row r="2" spans="14:16" s="132" customFormat="1" ht="15.75" customHeight="1">
      <c r="N2" s="440"/>
      <c r="O2" s="440"/>
      <c r="P2" s="440"/>
    </row>
    <row r="3" spans="14:16" s="132" customFormat="1">
      <c r="N3" s="440"/>
      <c r="O3" s="440"/>
      <c r="P3" s="440"/>
    </row>
    <row r="4" spans="14:16" s="132" customFormat="1">
      <c r="N4" s="440"/>
      <c r="O4" s="440"/>
      <c r="P4" s="440"/>
    </row>
    <row r="5" spans="14:16" s="132" customFormat="1">
      <c r="N5" s="440"/>
      <c r="O5" s="440"/>
      <c r="P5" s="440"/>
    </row>
    <row r="6" spans="14:16" s="132" customFormat="1">
      <c r="N6" s="440"/>
      <c r="O6" s="440"/>
      <c r="P6" s="440"/>
    </row>
    <row r="7" spans="14:16" s="132" customFormat="1">
      <c r="N7" s="440"/>
      <c r="O7" s="440"/>
      <c r="P7" s="440"/>
    </row>
    <row r="8" spans="14:16" s="132" customFormat="1">
      <c r="N8" s="440"/>
      <c r="O8" s="440"/>
      <c r="P8" s="440"/>
    </row>
    <row r="9" spans="14:16" s="132" customFormat="1">
      <c r="N9" s="440"/>
      <c r="O9" s="440"/>
      <c r="P9" s="440"/>
    </row>
    <row r="10" spans="14:16" s="132" customFormat="1">
      <c r="N10" s="440"/>
      <c r="O10" s="440"/>
      <c r="P10" s="440"/>
    </row>
    <row r="11" spans="14:16" s="132" customFormat="1">
      <c r="N11" s="440"/>
      <c r="O11" s="440"/>
      <c r="P11" s="440"/>
    </row>
    <row r="12" spans="14:16" s="132" customFormat="1">
      <c r="N12" s="440"/>
      <c r="O12" s="440"/>
      <c r="P12" s="440"/>
    </row>
    <row r="13" spans="14:16" s="132" customFormat="1">
      <c r="N13" s="440"/>
      <c r="O13" s="440"/>
      <c r="P13" s="440"/>
    </row>
    <row r="14" spans="14:16" s="132" customFormat="1">
      <c r="N14" s="440"/>
      <c r="O14" s="440"/>
      <c r="P14" s="440"/>
    </row>
    <row r="15" spans="14:16" s="132" customFormat="1">
      <c r="N15" s="440"/>
      <c r="O15" s="440"/>
      <c r="P15" s="440"/>
    </row>
    <row r="16" spans="14:16" s="132" customFormat="1"/>
    <row r="17" spans="1:22" s="132" customFormat="1"/>
    <row r="18" spans="1:22" s="132" customFormat="1"/>
    <row r="19" spans="1:22" s="132" customFormat="1"/>
    <row r="20" spans="1:22" s="132" customFormat="1"/>
    <row r="21" spans="1:22" s="132" customFormat="1"/>
    <row r="22" spans="1:22" s="132" customFormat="1"/>
    <row r="23" spans="1:22" s="132" customFormat="1"/>
    <row r="24" spans="1:22" s="132" customFormat="1"/>
    <row r="25" spans="1:22" s="132" customFormat="1"/>
    <row r="26" spans="1:22" s="132" customFormat="1"/>
    <row r="27" spans="1:22" s="132" customFormat="1"/>
    <row r="28" spans="1:22" s="132" customFormat="1"/>
    <row r="29" spans="1:22" s="132" customFormat="1">
      <c r="A29" s="187" t="s">
        <v>125</v>
      </c>
    </row>
    <row r="31" spans="1:22">
      <c r="A31" s="188"/>
      <c r="B31" s="188"/>
      <c r="C31" s="188"/>
      <c r="D31" s="188"/>
      <c r="E31" s="188"/>
      <c r="F31" s="188"/>
      <c r="G31" s="188"/>
      <c r="H31" s="188"/>
      <c r="I31" s="188"/>
      <c r="J31" s="188"/>
      <c r="K31" s="188"/>
      <c r="L31" s="188"/>
      <c r="M31" s="188"/>
      <c r="N31" s="188"/>
      <c r="O31" s="188"/>
      <c r="P31" s="188"/>
      <c r="Q31" s="188"/>
      <c r="R31" s="188"/>
      <c r="S31" s="188"/>
      <c r="T31" s="188"/>
      <c r="U31" s="188"/>
      <c r="V31" s="188"/>
    </row>
    <row r="32" spans="1:22" hidden="1">
      <c r="A32" s="188"/>
      <c r="B32" s="188"/>
      <c r="C32" s="188"/>
      <c r="D32" s="188"/>
      <c r="E32" s="188"/>
      <c r="F32" s="188"/>
      <c r="G32" s="188"/>
      <c r="H32" s="188"/>
      <c r="I32" s="188"/>
      <c r="J32" s="188"/>
      <c r="K32" s="188"/>
      <c r="L32" s="188"/>
      <c r="M32" s="188"/>
      <c r="N32" s="188"/>
      <c r="O32" s="188"/>
      <c r="P32" s="188"/>
      <c r="Q32" s="188"/>
      <c r="R32" s="188"/>
      <c r="S32" s="188"/>
      <c r="T32" s="188"/>
      <c r="U32" s="188"/>
      <c r="V32" s="188"/>
    </row>
    <row r="33" spans="1:22" hidden="1">
      <c r="A33" s="188"/>
      <c r="B33" s="188">
        <v>2000</v>
      </c>
      <c r="C33" s="188"/>
      <c r="D33" s="188">
        <v>2002</v>
      </c>
      <c r="E33" s="188"/>
      <c r="F33" s="188">
        <v>2004</v>
      </c>
      <c r="G33" s="188"/>
      <c r="H33" s="188">
        <v>2006</v>
      </c>
      <c r="I33" s="188"/>
      <c r="J33" s="188">
        <v>2008</v>
      </c>
      <c r="K33" s="188"/>
      <c r="L33" s="188">
        <v>2010</v>
      </c>
      <c r="M33" s="188"/>
      <c r="N33" s="188">
        <v>2012</v>
      </c>
      <c r="O33" s="188"/>
      <c r="P33" s="188">
        <v>2014</v>
      </c>
      <c r="Q33" s="188"/>
      <c r="R33" s="188">
        <v>2016</v>
      </c>
    </row>
    <row r="34" spans="1:22" hidden="1">
      <c r="A34" s="188" t="s">
        <v>97</v>
      </c>
      <c r="B34" s="394">
        <v>15.333030000000001</v>
      </c>
      <c r="C34" s="394">
        <v>2962.6049400000002</v>
      </c>
      <c r="D34" s="394">
        <v>3187.1338500000002</v>
      </c>
      <c r="E34" s="394">
        <v>3598.0999200000001</v>
      </c>
      <c r="F34" s="394">
        <v>3966.79999</v>
      </c>
      <c r="G34" s="394">
        <v>4227.7887300000002</v>
      </c>
      <c r="H34" s="394">
        <v>6538.3605500000003</v>
      </c>
      <c r="I34" s="394">
        <v>10195.787759999999</v>
      </c>
      <c r="J34" s="394">
        <v>12432.45039</v>
      </c>
      <c r="K34" s="394">
        <v>14057.55617</v>
      </c>
      <c r="L34" s="394">
        <v>15726.651830000001</v>
      </c>
      <c r="M34" s="394">
        <v>17613.496879999999</v>
      </c>
      <c r="N34" s="394">
        <v>20175.32447</v>
      </c>
      <c r="O34" s="394">
        <v>25453.44845</v>
      </c>
      <c r="P34" s="395">
        <v>29697.719799999999</v>
      </c>
      <c r="Q34" s="395">
        <v>32718.026020000001</v>
      </c>
      <c r="R34" s="395">
        <v>36920.311300000001</v>
      </c>
    </row>
    <row r="35" spans="1:22" hidden="1">
      <c r="A35" s="188"/>
      <c r="B35" s="188"/>
      <c r="C35" s="188"/>
      <c r="D35" s="188"/>
      <c r="E35" s="188"/>
      <c r="F35" s="188"/>
      <c r="G35" s="188"/>
      <c r="H35" s="188"/>
      <c r="I35" s="188"/>
      <c r="J35" s="188"/>
      <c r="K35" s="188"/>
      <c r="L35" s="188"/>
      <c r="M35" s="188"/>
      <c r="N35" s="188"/>
      <c r="O35" s="188"/>
      <c r="P35" s="190"/>
      <c r="Q35" s="188"/>
      <c r="R35" s="191"/>
      <c r="S35" s="188"/>
      <c r="T35" s="188"/>
      <c r="U35" s="188"/>
      <c r="V35" s="188"/>
    </row>
    <row r="36" spans="1:22" hidden="1">
      <c r="A36" s="188" t="s">
        <v>277</v>
      </c>
      <c r="B36" s="190">
        <f>B34</f>
        <v>15.333030000000001</v>
      </c>
      <c r="C36" s="190">
        <f t="shared" ref="C36:R36" si="0">B36+C34</f>
        <v>2977.93797</v>
      </c>
      <c r="D36" s="190">
        <f t="shared" si="0"/>
        <v>6165.0718200000001</v>
      </c>
      <c r="E36" s="190">
        <f t="shared" si="0"/>
        <v>9763.1717399999998</v>
      </c>
      <c r="F36" s="190">
        <f t="shared" si="0"/>
        <v>13729.971729999999</v>
      </c>
      <c r="G36" s="190">
        <f t="shared" si="0"/>
        <v>17957.760459999998</v>
      </c>
      <c r="H36" s="190">
        <f t="shared" si="0"/>
        <v>24496.121009999999</v>
      </c>
      <c r="I36" s="190">
        <f t="shared" si="0"/>
        <v>34691.908769999995</v>
      </c>
      <c r="J36" s="190">
        <f t="shared" si="0"/>
        <v>47124.359159999993</v>
      </c>
      <c r="K36" s="190">
        <f t="shared" si="0"/>
        <v>61181.915329999989</v>
      </c>
      <c r="L36" s="190">
        <f t="shared" si="0"/>
        <v>76908.567159999991</v>
      </c>
      <c r="M36" s="190">
        <f t="shared" si="0"/>
        <v>94522.064039999997</v>
      </c>
      <c r="N36" s="190">
        <f t="shared" si="0"/>
        <v>114697.38850999999</v>
      </c>
      <c r="O36" s="190">
        <f t="shared" si="0"/>
        <v>140150.83695999999</v>
      </c>
      <c r="P36" s="190">
        <f t="shared" si="0"/>
        <v>169848.55675999998</v>
      </c>
      <c r="Q36" s="190">
        <f t="shared" si="0"/>
        <v>202566.58277999997</v>
      </c>
      <c r="R36" s="190">
        <f t="shared" si="0"/>
        <v>239486.89407999997</v>
      </c>
      <c r="S36" s="188"/>
      <c r="T36" s="188"/>
      <c r="U36" s="188"/>
      <c r="V36" s="188"/>
    </row>
    <row r="37" spans="1:22" hidden="1">
      <c r="A37" s="188"/>
      <c r="B37" s="190"/>
      <c r="C37" s="190"/>
      <c r="D37" s="190"/>
      <c r="E37" s="190"/>
      <c r="F37" s="190"/>
      <c r="G37" s="190"/>
      <c r="H37" s="190"/>
      <c r="I37" s="190"/>
      <c r="J37" s="190"/>
      <c r="K37" s="190"/>
      <c r="L37" s="190"/>
      <c r="M37" s="190"/>
      <c r="N37" s="190"/>
      <c r="O37" s="190"/>
      <c r="P37" s="190"/>
      <c r="Q37" s="190"/>
      <c r="R37" s="190"/>
      <c r="S37" s="188"/>
      <c r="T37" s="188"/>
      <c r="U37" s="188"/>
      <c r="V37" s="188"/>
    </row>
    <row r="38" spans="1:22">
      <c r="A38" s="188"/>
      <c r="B38" s="188"/>
      <c r="C38" s="188"/>
      <c r="D38" s="188"/>
      <c r="E38" s="188"/>
      <c r="F38" s="188"/>
      <c r="G38" s="188"/>
      <c r="H38" s="188"/>
      <c r="I38" s="188"/>
      <c r="J38" s="188"/>
      <c r="K38" s="188"/>
      <c r="L38" s="188"/>
      <c r="M38" s="188"/>
      <c r="N38" s="188"/>
      <c r="O38" s="188"/>
      <c r="P38" s="188"/>
      <c r="Q38" s="188"/>
      <c r="R38" s="188"/>
      <c r="S38" s="188"/>
      <c r="T38" s="188"/>
      <c r="U38" s="188"/>
      <c r="V38" s="188"/>
    </row>
    <row r="39" spans="1:22">
      <c r="A39" s="188"/>
      <c r="I39" s="188"/>
      <c r="J39" s="188"/>
      <c r="K39" s="188"/>
      <c r="L39" s="188"/>
      <c r="M39" s="188"/>
      <c r="O39" s="188"/>
      <c r="P39" s="188"/>
      <c r="Q39" s="188"/>
      <c r="R39" s="188"/>
      <c r="S39" s="188"/>
      <c r="T39" s="188"/>
      <c r="U39" s="188"/>
      <c r="V39" s="188"/>
    </row>
    <row r="40" spans="1:22">
      <c r="A40" s="188"/>
      <c r="I40" s="188"/>
      <c r="J40" s="188"/>
      <c r="K40" s="188"/>
      <c r="L40" s="188"/>
      <c r="M40" s="188"/>
      <c r="N40" s="188"/>
      <c r="O40" s="190"/>
      <c r="P40" s="190"/>
      <c r="Q40" s="190"/>
      <c r="R40" s="192"/>
      <c r="S40" s="192"/>
      <c r="T40" s="188"/>
      <c r="U40" s="188"/>
      <c r="V40" s="188"/>
    </row>
    <row r="41" spans="1:22">
      <c r="A41" s="188"/>
      <c r="I41" s="188"/>
      <c r="J41" s="188"/>
      <c r="K41" s="188"/>
      <c r="L41" s="188"/>
      <c r="M41" s="188"/>
      <c r="N41" s="188"/>
      <c r="O41" s="190"/>
      <c r="P41" s="190"/>
      <c r="Q41" s="190"/>
      <c r="R41" s="192"/>
      <c r="S41" s="192"/>
      <c r="T41" s="188"/>
      <c r="U41" s="188"/>
      <c r="V41" s="188"/>
    </row>
    <row r="42" spans="1:22">
      <c r="A42" s="188"/>
      <c r="C42" s="188"/>
      <c r="D42" s="188"/>
      <c r="E42" s="188"/>
      <c r="F42" s="188"/>
      <c r="G42" s="188"/>
      <c r="H42" s="188"/>
      <c r="I42" s="188"/>
      <c r="J42" s="188"/>
      <c r="K42" s="188"/>
      <c r="L42" s="188"/>
      <c r="M42" s="188"/>
      <c r="N42" s="188"/>
      <c r="O42" s="192"/>
      <c r="P42" s="192"/>
      <c r="Q42" s="192"/>
      <c r="R42" s="188"/>
      <c r="S42" s="188"/>
      <c r="T42" s="188"/>
      <c r="U42" s="188"/>
      <c r="V42" s="188"/>
    </row>
    <row r="43" spans="1:22">
      <c r="A43" s="188"/>
      <c r="B43" s="192"/>
      <c r="C43" s="192"/>
      <c r="D43" s="192"/>
      <c r="E43" s="192"/>
      <c r="F43" s="192"/>
      <c r="G43" s="192"/>
      <c r="H43" s="192"/>
      <c r="I43" s="192"/>
      <c r="J43" s="192"/>
      <c r="K43" s="192"/>
      <c r="L43" s="192"/>
      <c r="M43" s="192"/>
      <c r="N43" s="192"/>
      <c r="O43" s="192"/>
      <c r="P43" s="192"/>
      <c r="Q43" s="192"/>
      <c r="R43" s="192"/>
      <c r="S43" s="188"/>
      <c r="T43" s="188"/>
      <c r="U43" s="188"/>
      <c r="V43" s="188"/>
    </row>
    <row r="44" spans="1:22">
      <c r="A44" s="188"/>
      <c r="B44" s="188"/>
      <c r="C44" s="188"/>
      <c r="D44" s="188"/>
      <c r="E44" s="188"/>
      <c r="F44" s="188"/>
      <c r="G44" s="188"/>
      <c r="H44" s="188"/>
      <c r="I44" s="188"/>
      <c r="J44" s="188"/>
      <c r="K44" s="188"/>
      <c r="L44" s="188"/>
      <c r="M44" s="188"/>
      <c r="N44" s="188"/>
      <c r="O44" s="188"/>
      <c r="P44" s="188"/>
      <c r="Q44" s="188"/>
      <c r="R44" s="188"/>
      <c r="S44" s="188"/>
      <c r="T44" s="188"/>
      <c r="U44" s="188"/>
      <c r="V44" s="188"/>
    </row>
    <row r="45" spans="1:22">
      <c r="A45" s="188"/>
      <c r="B45" s="188"/>
      <c r="C45" s="188"/>
      <c r="D45" s="188"/>
      <c r="E45" s="188"/>
      <c r="F45" s="188"/>
      <c r="G45" s="188"/>
      <c r="H45" s="188"/>
      <c r="I45" s="188"/>
      <c r="J45" s="188"/>
      <c r="K45" s="188"/>
      <c r="L45" s="188"/>
      <c r="M45" s="188"/>
      <c r="N45" s="188"/>
      <c r="O45" s="188"/>
      <c r="P45" s="188"/>
      <c r="Q45" s="188"/>
      <c r="R45" s="188"/>
      <c r="S45" s="188"/>
      <c r="T45" s="188"/>
      <c r="U45" s="188"/>
      <c r="V45" s="188"/>
    </row>
    <row r="46" spans="1:22">
      <c r="A46" s="188"/>
      <c r="B46" s="188"/>
      <c r="C46" s="188"/>
      <c r="D46" s="188"/>
      <c r="E46" s="188"/>
      <c r="F46" s="188"/>
      <c r="G46" s="188"/>
      <c r="H46" s="188"/>
      <c r="I46" s="188"/>
      <c r="J46" s="188"/>
      <c r="K46" s="188"/>
      <c r="L46" s="188"/>
      <c r="M46" s="188"/>
      <c r="N46" s="188"/>
      <c r="O46" s="188"/>
      <c r="P46" s="188"/>
      <c r="Q46" s="188"/>
      <c r="R46" s="188"/>
      <c r="S46" s="188"/>
      <c r="T46" s="188"/>
      <c r="U46" s="188"/>
      <c r="V46" s="188"/>
    </row>
    <row r="47" spans="1:22">
      <c r="A47" s="188"/>
      <c r="B47" s="188"/>
      <c r="C47" s="188"/>
      <c r="D47" s="188"/>
      <c r="E47" s="188"/>
      <c r="F47" s="188"/>
      <c r="G47" s="188"/>
      <c r="H47" s="188"/>
      <c r="I47" s="188"/>
      <c r="J47" s="188"/>
      <c r="K47" s="188"/>
      <c r="L47" s="188"/>
      <c r="M47" s="188"/>
      <c r="N47" s="188"/>
      <c r="O47" s="188"/>
      <c r="P47" s="188"/>
      <c r="Q47" s="188"/>
      <c r="R47" s="188"/>
      <c r="S47" s="188"/>
      <c r="T47" s="188"/>
      <c r="U47" s="188"/>
      <c r="V47" s="188"/>
    </row>
    <row r="48" spans="1:22">
      <c r="A48" s="188"/>
      <c r="B48" s="188"/>
      <c r="C48" s="188"/>
      <c r="D48" s="188"/>
      <c r="E48" s="188"/>
      <c r="F48" s="188"/>
      <c r="G48" s="188"/>
      <c r="H48" s="188"/>
      <c r="I48" s="188"/>
      <c r="J48" s="188"/>
      <c r="K48" s="188"/>
      <c r="L48" s="188"/>
      <c r="M48" s="188"/>
      <c r="N48" s="188"/>
      <c r="O48" s="188"/>
      <c r="P48" s="188"/>
      <c r="Q48" s="188"/>
      <c r="R48" s="188"/>
      <c r="S48" s="188"/>
      <c r="T48" s="188"/>
      <c r="U48" s="188"/>
      <c r="V48" s="188"/>
    </row>
    <row r="49" spans="1:22">
      <c r="A49" s="188"/>
      <c r="B49" s="188"/>
      <c r="C49" s="188"/>
      <c r="D49" s="188"/>
      <c r="E49" s="188"/>
      <c r="F49" s="188"/>
      <c r="G49" s="188"/>
      <c r="H49" s="188"/>
      <c r="I49" s="188"/>
      <c r="J49" s="188"/>
      <c r="K49" s="188"/>
      <c r="L49" s="188"/>
      <c r="M49" s="188"/>
      <c r="N49" s="188"/>
      <c r="O49" s="188"/>
      <c r="P49" s="188"/>
      <c r="Q49" s="188"/>
      <c r="R49" s="188"/>
      <c r="S49" s="188"/>
      <c r="T49" s="188"/>
      <c r="U49" s="188"/>
      <c r="V49" s="188"/>
    </row>
    <row r="50" spans="1:22">
      <c r="A50" s="188"/>
      <c r="B50" s="188"/>
      <c r="C50" s="188"/>
      <c r="D50" s="188"/>
      <c r="E50" s="188"/>
      <c r="F50" s="188"/>
      <c r="G50" s="188"/>
      <c r="H50" s="188"/>
      <c r="I50" s="188"/>
      <c r="J50" s="188"/>
      <c r="K50" s="188"/>
      <c r="L50" s="188"/>
      <c r="M50" s="188"/>
      <c r="N50" s="188"/>
      <c r="O50" s="188"/>
      <c r="P50" s="188"/>
      <c r="Q50" s="188"/>
      <c r="R50" s="188"/>
      <c r="S50" s="188"/>
      <c r="T50" s="188"/>
      <c r="U50" s="188"/>
      <c r="V50" s="188"/>
    </row>
  </sheetData>
  <sheetProtection algorithmName="SHA-512" hashValue="k7gPNeXRjgf+jd16D2GI0MI6TTPst7C56tki9Max9fLkL63kWYE86pByOZ89Jv25x0JPOwPTpBJo/QPrsJye4A==" saltValue="o3HXBnjdkK/PfUyI4ybGHw==" spinCount="100000" sheet="1"/>
  <mergeCells count="1">
    <mergeCell ref="N1:P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Notes</vt:lpstr>
      <vt:lpstr>1 90-90-90</vt:lpstr>
      <vt:lpstr>2 Summary Table_Children</vt:lpstr>
      <vt:lpstr>4 PMTCT_Covg_Reg</vt:lpstr>
      <vt:lpstr>4.2 PMTCT_Covg_Africa</vt:lpstr>
      <vt:lpstr>5 PMTCT_Covg_Country</vt:lpstr>
      <vt:lpstr>6 PMTCT regimen</vt:lpstr>
      <vt:lpstr>7 PMTCT coverage vs. NI </vt:lpstr>
      <vt:lpstr>7.5 PMTCT_Averted</vt:lpstr>
      <vt:lpstr>8 New Infects_trend</vt:lpstr>
      <vt:lpstr>9 Infections Reduction_0-14</vt:lpstr>
      <vt:lpstr>8 MTCT Rate_trend</vt:lpstr>
      <vt:lpstr>9 MTCT Rate_summary</vt:lpstr>
      <vt:lpstr>10 HIV Pop_0-14_Reg</vt:lpstr>
      <vt:lpstr>11 HIV Pop_0-14_Country</vt:lpstr>
      <vt:lpstr>12 New Infections_0-14_Reg</vt:lpstr>
      <vt:lpstr>13 New Infections_0-14_Country</vt:lpstr>
      <vt:lpstr>14 AIDS Death_0-14_Reg</vt:lpstr>
      <vt:lpstr>PMTCT_NI</vt:lpstr>
      <vt:lpstr>15 AIDS Deaths_0-14_Country</vt:lpstr>
      <vt:lpstr>16 PMTCT Intervention Covg</vt:lpstr>
      <vt:lpstr>17 PedART Covg vs. Deaths</vt:lpstr>
      <vt:lpstr>18 PedART_Covg_Reg</vt:lpstr>
      <vt:lpstr>18.2 PedART_Covg_Africa</vt:lpstr>
      <vt:lpstr>19 PedART Covg Country</vt:lpstr>
      <vt:lpstr>PedART_AdultsChildren_LMIC</vt:lpstr>
      <vt:lpstr>20 ART Gap_Region Trend</vt:lpstr>
      <vt:lpstr>21 ART Gap_Country</vt:lpstr>
      <vt:lpstr>22 EID Covg_Reg</vt:lpstr>
      <vt:lpstr>23 EID Covg_Country</vt:lpstr>
      <vt:lpstr>24 DPT_EID</vt:lpstr>
      <vt:lpstr>25 Summary Table_Ados</vt:lpstr>
      <vt:lpstr>26 HIV Pop_distribution</vt:lpstr>
      <vt:lpstr>27 Deaths_distribution</vt:lpstr>
      <vt:lpstr>29 HIV Pop_10-19_Reg</vt:lpstr>
      <vt:lpstr>30 HIV Pop_10-19_Country</vt:lpstr>
      <vt:lpstr>31 New Infections_15-19_Reg</vt:lpstr>
      <vt:lpstr>32 New Infections_15-19_Country</vt:lpstr>
      <vt:lpstr>33 Infection reduction_15-19 </vt:lpstr>
      <vt:lpstr>New Infects trend_ados</vt:lpstr>
      <vt:lpstr>34 New Infections Projection</vt:lpstr>
      <vt:lpstr>35 Infection trend_by sex</vt:lpstr>
      <vt:lpstr>36 Infections_distribution</vt:lpstr>
      <vt:lpstr>36.2 Infects_distribution15-24</vt:lpstr>
      <vt:lpstr>38 Adolescent ART coverage</vt:lpstr>
      <vt:lpstr>AIDS Deaths_by age groups</vt:lpstr>
      <vt:lpstr>39 Deaths_10-19_Reg</vt:lpstr>
      <vt:lpstr>40 Deaths_10-19_Country</vt:lpstr>
      <vt:lpstr>41 Death trend_by sex</vt:lpstr>
      <vt:lpstr>42 Death trend_by age</vt:lpstr>
      <vt:lpstr>43 Comp_Know</vt:lpstr>
      <vt:lpstr>44 Mult Partners_Condoms</vt:lpstr>
      <vt:lpstr>45 Testing by 12mos</vt:lpstr>
      <vt:lpstr>46 Survey Data_Reg</vt:lpstr>
      <vt:lpstr>47 Orphans_Reg</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Administrator</cp:lastModifiedBy>
  <cp:lastPrinted>2017-10-02T13:44:20Z</cp:lastPrinted>
  <dcterms:created xsi:type="dcterms:W3CDTF">2015-08-20T13:43:25Z</dcterms:created>
  <dcterms:modified xsi:type="dcterms:W3CDTF">2017-12-04T14:59:18Z</dcterms:modified>
</cp:coreProperties>
</file>