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05" windowHeight="7800" tabRatio="779" activeTab="5"/>
  </bookViews>
  <sheets>
    <sheet name="Cover Page" sheetId="1" r:id="rId1"/>
    <sheet name="1. Reported Cases" sheetId="2" r:id="rId2"/>
    <sheet name="2. Schedule-Source" sheetId="3" r:id="rId3"/>
    <sheet name="3.School_Imm_delivery" sheetId="4" r:id="rId4"/>
    <sheet name="4A. Routine Coverage" sheetId="5" r:id="rId5"/>
    <sheet name="4B. Coverage Surveys" sheetId="6" r:id="rId6"/>
    <sheet name="5. Official Estimates" sheetId="7" r:id="rId7"/>
    <sheet name="6. Indicators" sheetId="8" r:id="rId8"/>
    <sheet name="8. Supplementary" sheetId="9" r:id="rId9"/>
    <sheet name="9_General_comments" sheetId="10" r:id="rId10"/>
    <sheet name="Vaccine_Pricing" sheetId="11" r:id="rId11"/>
    <sheet name="Instructions" sheetId="12" r:id="rId12"/>
    <sheet name="Instr_Schedule" sheetId="13" r:id="rId13"/>
    <sheet name="drop_down_lists" sheetId="14" state="hidden" r:id="rId14"/>
  </sheets>
  <externalReferences>
    <externalReference r:id="rId17"/>
  </externalReferences>
  <definedNames>
    <definedName name="C_0010">'Cover Page'!$D$21</definedName>
    <definedName name="C_0080">'Cover Page'!$D$28:$H$28</definedName>
    <definedName name="C_1010_A">'1. Reported Cases'!$D$8</definedName>
    <definedName name="C_1010_B">'1. Reported Cases'!$G$8</definedName>
    <definedName name="C_1010_C">'1. Reported Cases'!$H$8</definedName>
    <definedName name="C_1010_D">'1. Reported Cases'!$J$8</definedName>
    <definedName name="C_1060">'1. Reported Cases'!$J$13</definedName>
    <definedName name="C_2010_A">'2. Schedule-Source'!$E$9</definedName>
    <definedName name="C_2570">'2. Schedule-Source'!$O$74:$P$74</definedName>
    <definedName name="C_2580">'2. Schedule-Source'!$O$75</definedName>
    <definedName name="C_2590">'2. Schedule-Source'!$O$76</definedName>
    <definedName name="C_2600">'2. Schedule-Source'!$O$80</definedName>
    <definedName name="C_3060">'3.School_Imm_delivery'!$B$16</definedName>
    <definedName name="C_3060A">'3.School_Imm_delivery'!$C$16</definedName>
    <definedName name="C_3060B">'3.School_Imm_delivery'!$D$16</definedName>
    <definedName name="C_3060E">'3.School_Imm_delivery'!$G$16</definedName>
    <definedName name="C_3060F">'3.School_Imm_delivery'!$H$16</definedName>
    <definedName name="C_3060G">'3.School_Imm_delivery'!$I$16</definedName>
    <definedName name="C_4010_A">'4A. Routine Coverage'!$D$10</definedName>
    <definedName name="C_4010_B">'4A. Routine Coverage'!$F$10</definedName>
    <definedName name="C_4020_B">'4A. Routine Coverage'!$F$11</definedName>
    <definedName name="C_4070_B">'4A. Routine Coverage'!$F$16</definedName>
    <definedName name="C_4080_B">'4A. Routine Coverage'!$F$17</definedName>
    <definedName name="C_4150_B">'4A. Routine Coverage'!$F$24</definedName>
    <definedName name="C_4210_A">'4A. Routine Coverage'!$D$30</definedName>
    <definedName name="C_4220_B">'4A. Routine Coverage'!$F$31</definedName>
    <definedName name="C_4230">'4A. Routine Coverage'!$B$37:$H$37</definedName>
    <definedName name="C_4260">'4A. Routine Coverage'!$H$45</definedName>
    <definedName name="C_4280_A">'4A. Routine Coverage'!$C$52</definedName>
    <definedName name="C_4370">'4B. Coverage Surveys'!$F$7</definedName>
    <definedName name="C_5010">'5. Official Estimates'!$C$8</definedName>
    <definedName name="C_5100">'5. Official Estimates'!$C$24</definedName>
    <definedName name="C_6010">'6. Indicators'!$E$6</definedName>
    <definedName name="C_6050">'6. Indicators'!$E$10</definedName>
    <definedName name="C_6190A">'6. Indicators'!$C$32</definedName>
    <definedName name="C_6280">'6. Indicators'!$G$44</definedName>
    <definedName name="C_6290_A">'6. Indicators'!$C$50</definedName>
    <definedName name="C_6290_B">'6. Indicators'!$D$50</definedName>
    <definedName name="C_6290_C">'6. Indicators'!$E$50</definedName>
    <definedName name="C_6290_D">'6. Indicators'!$F$50</definedName>
    <definedName name="C_6290_E">'6. Indicators'!$G$50</definedName>
    <definedName name="C_6400">'6. Indicators'!$G$62:$H$62</definedName>
    <definedName name="C_6410">'6. Indicators'!$G$63</definedName>
    <definedName name="C_6420">'6. Indicators'!$G$64</definedName>
    <definedName name="C_6430">'6. Indicators'!$G$65</definedName>
    <definedName name="C_6450">'6. Indicators'!$G$69</definedName>
    <definedName name="C_6460">'6. Indicators'!$G$70</definedName>
    <definedName name="C_6490">'6. Indicators'!$G$73:$H$73</definedName>
    <definedName name="C_6500">'6. Indicators'!$G$79</definedName>
    <definedName name="C_6620">'6. Indicators'!$G$109</definedName>
    <definedName name="C_8010">'8. Supplementary'!$B$10</definedName>
    <definedName name="C_8010_A">'8. Supplementary'!$C$10</definedName>
    <definedName name="C_8010_D">'8. Supplementary'!$F$10</definedName>
    <definedName name="C_8010_G">'8. Supplementary'!$I$10</definedName>
    <definedName name="C_8210">'8. Supplementary'!$B$37</definedName>
    <definedName name="C_8210_A">'8. Supplementary'!$C$37</definedName>
    <definedName name="C_8210_D">'8. Supplementary'!$G$37</definedName>
    <definedName name="C_F4">'6. Indicators'!$G$80</definedName>
    <definedName name="C_F5">'6. Indicators'!$G$81</definedName>
    <definedName name="C_F6">'6. Indicators'!$G$82:$H$82</definedName>
    <definedName name="C_F7">'6. Indicators'!$G$83</definedName>
    <definedName name="C_F8">'6. Indicators'!$G$84</definedName>
    <definedName name="C_F9">'6. Indicators'!$G$85:$H$85</definedName>
    <definedName name="C_NITAG1">'6. Indicators'!$E$14</definedName>
    <definedName name="C_NITAG2">'6. Indicators'!$E$15</definedName>
    <definedName name="C_NITAG3">'6. Indicators'!$E$16</definedName>
    <definedName name="C_NITAG4">'6. Indicators'!$E$17</definedName>
    <definedName name="C_NITAG5">'6. Indicators'!$E$23</definedName>
    <definedName name="C_NITAG6">'6. Indicators'!$E$24</definedName>
    <definedName name="C_NITAG7">'6. Indicators'!$E$25</definedName>
    <definedName name="C_NITAG8">'6. Indicators'!$E$26</definedName>
    <definedName name="DDL_Country_name" localSheetId="0">'drop_down_lists'!$B$3:$B$197</definedName>
    <definedName name="DDL_Country_name">'drop_down_lists'!$B$3:$B$198</definedName>
    <definedName name="DDL_currency" localSheetId="1">'[1]drop_down_lists'!$G$23:$G$24</definedName>
    <definedName name="DDL_currency">'drop_down_lists'!$G$23:$G$24</definedName>
    <definedName name="DDL_days" localSheetId="0">'drop_down_lists'!$D$17:$D$47</definedName>
    <definedName name="DDL_days">'drop_down_lists'!$D$17:$D$47</definedName>
    <definedName name="DDL_geo_area" localSheetId="1">'[1]drop_down_lists'!$F$7:$F$8</definedName>
    <definedName name="DDL_geo_area">'drop_down_lists'!$F$7:$F$8</definedName>
    <definedName name="DDL_Hemisphere">'drop_down_lists'!$G$33:$G$35</definedName>
    <definedName name="DDL_Hesitancy">'drop_down_lists'!$G$38:$G$39</definedName>
    <definedName name="DDL_months" localSheetId="1">'[1]drop_down_lists'!$D$3:$D$14</definedName>
    <definedName name="DDL_months" localSheetId="0">'drop_down_lists'!$D$3:$D$14</definedName>
    <definedName name="DDL_months">'drop_down_lists'!$D$3:$D$14</definedName>
    <definedName name="DDL_NITAG_member">'drop_down_lists'!$G$28:$G$29</definedName>
    <definedName name="DDL_pick_cell_type" localSheetId="1">'[1]drop_down_lists'!$F$3:$F$4</definedName>
    <definedName name="DDL_pick_cell_type">'drop_down_lists'!$F$3:$F$4</definedName>
    <definedName name="DDL_sex" localSheetId="1">'[1]drop_down_lists'!$F$39:$F$41</definedName>
    <definedName name="DDL_sex">'drop_down_lists'!$F$39:$F$41</definedName>
    <definedName name="DDL_sia_years" localSheetId="1">'[1]drop_down_lists'!$E$36:$E$37</definedName>
    <definedName name="DDL_sia_years">'drop_down_lists'!$E$36:$E$37</definedName>
    <definedName name="DDL_syear" localSheetId="1">'[1]drop_down_lists'!$E$31:$E$33</definedName>
    <definedName name="DDL_syear">'drop_down_lists'!$E$31:$E$33</definedName>
    <definedName name="DDL_target_group" localSheetId="1">'[1]drop_down_lists'!$G$3:$G$4</definedName>
    <definedName name="DDL_target_group">'drop_down_lists'!$G$3:$G$4</definedName>
    <definedName name="DDL_target_group_vitA" localSheetId="1">'[1]drop_down_lists'!$G$7:$G$9</definedName>
    <definedName name="DDL_target_group_vitA">'drop_down_lists'!$G$7:$G$9</definedName>
    <definedName name="DDL_target_TT" localSheetId="1">'[1]drop_down_lists'!$G$12:$G$13</definedName>
    <definedName name="DDL_target_TT">'drop_down_lists'!$G$12:$G$13</definedName>
    <definedName name="DDL_vaccine_procured" localSheetId="1">'[1]drop_down_lists'!$F$12:$F$15</definedName>
    <definedName name="DDL_vaccine_procured">'drop_down_lists'!$F$12:$F$15</definedName>
    <definedName name="DDL_vi_years" localSheetId="1">'[1]drop_down_lists'!$E$40:$E$43</definedName>
    <definedName name="DDL_vi_years">'drop_down_lists'!$E$40:$E$43</definedName>
    <definedName name="DDL_wastage">'drop_down_lists'!$G$17:$G$19</definedName>
    <definedName name="DDL_years">'drop_down_lists'!$E$3:$E$26</definedName>
    <definedName name="DDL_Yes_no" localSheetId="1">'[1]drop_down_lists'!$F$29:$F$30</definedName>
    <definedName name="DDL_Yes_no">'drop_down_lists'!$F$29:$F$30</definedName>
    <definedName name="DDL_yes_no_ND">'drop_down_lists'!$F$44:$F$46</definedName>
    <definedName name="DDL_Yes_No_NR">'drop_down_lists'!$F$24:$F$26</definedName>
    <definedName name="DDL_yes_no_NR_ND">'drop_down_lists'!$F$33:$F$36</definedName>
    <definedName name="DDL_yes_no_part">'drop_down_lists'!$F$18:$F$20</definedName>
    <definedName name="Filename" localSheetId="0">'drop_down_lists'!$H$3</definedName>
    <definedName name="Filename">'drop_down_lists'!$H$3</definedName>
    <definedName name="Ins_F4">'Instructions'!$C$70</definedName>
    <definedName name="Ins_F5">'Instructions'!$C$71</definedName>
    <definedName name="Ins_F6">'Instructions'!$C$72</definedName>
    <definedName name="Ins_F7">'Instructions'!$C$73</definedName>
    <definedName name="Ins_F8">'Instructions'!$C$74</definedName>
    <definedName name="Ins_F9">'Instructions'!$C$75</definedName>
    <definedName name="Ins_Hesitancy">'Instructions'!$C$76</definedName>
    <definedName name="Ins_HPV">'Instructions'!$C$40</definedName>
    <definedName name="Ins_NITAG1">'Instructions'!$C$47</definedName>
    <definedName name="Ins_NITAG2">'Instructions'!$C$48</definedName>
    <definedName name="Ins_NITAG3">'Instructions'!$C$49</definedName>
    <definedName name="Ins_NITAG4">'Instructions'!$C$50</definedName>
    <definedName name="Ins_NITAG5">'Instructions'!$C$51</definedName>
    <definedName name="Ins_NITAG6">'Instructions'!$C$52</definedName>
    <definedName name="Ins_NITAG7">'Instructions'!$C$53</definedName>
    <definedName name="Ins_NITAG8">'Instructions'!$C$54</definedName>
    <definedName name="Ins0010">'Instructions'!$C$4</definedName>
    <definedName name="Ins0080">'Instructions'!$C$5</definedName>
    <definedName name="Ins1010_1100_A">'Instructions'!$C$8</definedName>
    <definedName name="Ins1010_1100_B">'Instructions'!$C$9</definedName>
    <definedName name="Ins1010_1100_C">'Instructions'!$C$10</definedName>
    <definedName name="Ins1010_1100_D">'Instructions'!$C$11</definedName>
    <definedName name="Ins1060">'Instructions'!$C$12</definedName>
    <definedName name="Ins2010_2560">'Instr_Schedule'!$B$1</definedName>
    <definedName name="Ins2010_2560_A_F">'Instr_Schedule'!$B$3:$P$9</definedName>
    <definedName name="Ins2010_2560_I_J_L">'Instr_Schedule'!$B$10</definedName>
    <definedName name="Ins2010_2560_M">'Instr_Schedule'!$B$11</definedName>
    <definedName name="Ins2570">'Instructions'!$C$15</definedName>
    <definedName name="Ins2580">'Instructions'!$C$16</definedName>
    <definedName name="Ins2590">'Instructions'!$C$17</definedName>
    <definedName name="Ins2600">'Instructions'!$C$18</definedName>
    <definedName name="Ins3060_3170">'Instructions'!$C$21</definedName>
    <definedName name="Ins3060_3170A">'Instructions'!$C$22</definedName>
    <definedName name="Ins3060_3170B">'Instructions'!$C$23</definedName>
    <definedName name="Ins3060_3170E">'Instructions'!$C$24</definedName>
    <definedName name="Ins3060_3170F">'Instructions'!$C$25</definedName>
    <definedName name="Ins3060_3170G">'Instructions'!$C$26</definedName>
    <definedName name="Ins4010_4220">'Instructions'!$C$29</definedName>
    <definedName name="Ins4010_4220_A">'Instructions'!$C$30</definedName>
    <definedName name="Ins4010_4220_B">'Instructions'!$C$31</definedName>
    <definedName name="Ins4020">'Instructions'!$C$32</definedName>
    <definedName name="Ins4070">'Instructions'!$C$33</definedName>
    <definedName name="Ins4080">'Instructions'!$C$34</definedName>
    <definedName name="Ins4150_4170">'Instructions'!$C$35</definedName>
    <definedName name="Ins4210_A">'Instructions'!$C$36</definedName>
    <definedName name="Ins4220">'Instructions'!$C$37</definedName>
    <definedName name="Ins4230_4250">'Instructions'!$C$38</definedName>
    <definedName name="Ins4260_4270">'Instructions'!$C$39</definedName>
    <definedName name="Ins4370">'Instructions'!$C$41</definedName>
    <definedName name="Ins5010_5210">'Instructions'!$C$42</definedName>
    <definedName name="Ins6010">'Instructions'!$C$45</definedName>
    <definedName name="Ins6050">'Instructions'!$C$46</definedName>
    <definedName name="Ins6190_6270">'Instructions'!$C$55</definedName>
    <definedName name="Ins6280">'Instructions'!$C$56</definedName>
    <definedName name="Ins6290_6390_A">'Instructions'!$C$57</definedName>
    <definedName name="Ins6290_6390_B">'Instructions'!$C$58</definedName>
    <definedName name="Ins6290_6390_C">'Instructions'!$C$59</definedName>
    <definedName name="Ins6290_6390_D">'Instructions'!$C$60</definedName>
    <definedName name="Ins6290_6390_E">'Instructions'!$C$61</definedName>
    <definedName name="Ins6400">'Instructions'!$C$62</definedName>
    <definedName name="Ins6410">'Instructions'!$C$63</definedName>
    <definedName name="Ins6420">'Instructions'!$C$64</definedName>
    <definedName name="Ins6430">'Instructions'!$C$65</definedName>
    <definedName name="Ins6450">'Instructions'!$C$66</definedName>
    <definedName name="Ins6460">'Instructions'!$C$67</definedName>
    <definedName name="Ins6490">'Instructions'!$C$68</definedName>
    <definedName name="Ins6500">'Instructions'!$C$69</definedName>
    <definedName name="Ins8010_8200">'Instructions'!$C$79</definedName>
    <definedName name="Ins8010_8200_A">'Instructions'!$C$80</definedName>
    <definedName name="Ins8010_8200_D">'Instructions'!$C$81</definedName>
    <definedName name="Ins8010_8200_G">'Instructions'!$C$82</definedName>
    <definedName name="Ins8110_8150_A">'Instructions'!$C$84</definedName>
    <definedName name="Ins8150_8250_D">'Instructions'!$C$85</definedName>
    <definedName name="Ins8210_8310">'Instructions'!$C$83</definedName>
    <definedName name="page1" localSheetId="1">'1. Reported Cases'!$A$1</definedName>
    <definedName name="page2">'2. Schedule-Source'!$A$1</definedName>
    <definedName name="page3">'3.School_Imm_delivery'!$A$1</definedName>
    <definedName name="page4a">'4A. Routine Coverage'!$A$1</definedName>
    <definedName name="page4b">'4B. Coverage Surveys'!$A$1</definedName>
    <definedName name="page5">'5. Official Estimates'!$A$1</definedName>
    <definedName name="page6a">'6. Indicators'!$A$1</definedName>
    <definedName name="page8">'8. Supplementary'!$A$1</definedName>
    <definedName name="page9">'9_General_comments'!$A$4</definedName>
    <definedName name="_xlnm.Print_Area" localSheetId="6">'5. Official Estimates'!$A$1:$C$36</definedName>
    <definedName name="_xlnm.Print_Titles" localSheetId="2">'2. Schedule-Source'!$A:$D</definedName>
    <definedName name="_xlnm.Print_Titles" localSheetId="11">'Instructions'!$2:$2</definedName>
    <definedName name="Z_978B8B5A_59E0_4FD5_B051_0871B51A918B_.wvu.Cols" localSheetId="2" hidden="1">'2. Schedule-Source'!#REF!</definedName>
    <definedName name="Z_978B8B5A_59E0_4FD5_B051_0871B51A918B_.wvu.Cols" localSheetId="5" hidden="1">'4B. Coverage Surveys'!$G:$H</definedName>
    <definedName name="Z_978B8B5A_59E0_4FD5_B051_0871B51A918B_.wvu.Cols" localSheetId="7" hidden="1">'6. Indicators'!#REF!</definedName>
    <definedName name="Z_978B8B5A_59E0_4FD5_B051_0871B51A918B_.wvu.Cols" localSheetId="8" hidden="1">'8. Supplementary'!#REF!</definedName>
    <definedName name="Z_978B8B5A_59E0_4FD5_B051_0871B51A918B_.wvu.Cols" localSheetId="0" hidden="1">'Cover Page'!#REF!</definedName>
    <definedName name="Z_978B8B5A_59E0_4FD5_B051_0871B51A918B_.wvu.PrintTitles" localSheetId="2" hidden="1">'2. Schedule-Source'!$A:$D,'2. Schedule-Source'!$6:$8</definedName>
    <definedName name="Z_978B8B5A_59E0_4FD5_B051_0871B51A918B_.wvu.PrintTitles" localSheetId="11" hidden="1">'Instructions'!$2:$2</definedName>
    <definedName name="Z_E116B152_2536_459D_8CDE_1B0F80247DDF_.wvu.Cols" localSheetId="2" hidden="1">'2. Schedule-Source'!#REF!</definedName>
    <definedName name="Z_E116B152_2536_459D_8CDE_1B0F80247DDF_.wvu.Cols" localSheetId="5" hidden="1">'4B. Coverage Surveys'!$G:$H</definedName>
    <definedName name="Z_E116B152_2536_459D_8CDE_1B0F80247DDF_.wvu.Cols" localSheetId="8" hidden="1">'8. Supplementary'!#REF!</definedName>
    <definedName name="Z_E116B152_2536_459D_8CDE_1B0F80247DDF_.wvu.Cols" localSheetId="0" hidden="1">'Cover Page'!#REF!</definedName>
    <definedName name="Z_E116B152_2536_459D_8CDE_1B0F80247DDF_.wvu.PrintTitles" localSheetId="2" hidden="1">'2. Schedule-Source'!$A:$D,'2. Schedule-Source'!$6:$8</definedName>
    <definedName name="Z_E116B152_2536_459D_8CDE_1B0F80247DDF_.wvu.PrintTitles" localSheetId="11" hidden="1">'Instructions'!$2:$2</definedName>
  </definedNames>
  <calcPr fullCalcOnLoad="1"/>
</workbook>
</file>

<file path=xl/sharedStrings.xml><?xml version="1.0" encoding="utf-8"?>
<sst xmlns="http://schemas.openxmlformats.org/spreadsheetml/2006/main" count="1654" uniqueCount="1049">
  <si>
    <t>It is important to understand that immunization coverage figures from Sections4A can be biased or inaccurate. Hence, Section 5 gives national authorities the opportunity to provide estimates of what the most likely true coverage is. These official estimates may be based on data from the administrative method, from surveys, or from other sources. This exercise is extremely important to interpret the data.
Taking into account the data provided in the previous tables as well as any other available information on factors affecting immunization coverage figures (e.g., private or NGO sector contributions to immunization, difficulties with demographic data, and incomplete reporting), indicate the official estimates of national immunization coverage. If the schedule calls for a dose of MCV1-rubella between 1-2 years of age, estimate coverage by 23 months; otherwise estimate coverage among infants. 
These estimates will be reproduced in global and regional reports as the officially reported coverage figures.</t>
  </si>
  <si>
    <t>other: please specify under explanatory comments</t>
  </si>
  <si>
    <t xml:space="preserve">Adverse events review committee is an independent committee of recognized experts that provides technical advice and recommendations to the government regarding vaccine safety issues. The adverse events review committee is a tool that enables the government to assess vaccine safety issues through a transparent, systematic process. The adverse events review committees are composed of recognized national experts, independent from the immunization program and the national regulatory authority, and their primary function should focus on offering technical recommendations. Please note that countries that have an ad hoc committee should mark the “No” option, as the question is asking for existence of a standing committee.
</t>
  </si>
  <si>
    <t>8010–8200</t>
  </si>
  <si>
    <t>8010–8200 (A)</t>
  </si>
  <si>
    <t>8010-8200
(D)</t>
  </si>
  <si>
    <t>8010–8200 (G)</t>
  </si>
  <si>
    <t>8210–8310</t>
  </si>
  <si>
    <t>8210–8310 (A)</t>
  </si>
  <si>
    <t>8210–8310 (D)</t>
  </si>
  <si>
    <r>
      <t xml:space="preserve">Column M
</t>
    </r>
    <r>
      <rPr>
        <sz val="8"/>
        <rFont val="Verdana"/>
        <family val="2"/>
      </rPr>
      <t>There are four possible answers:
1) the vaccine was procured by the supply division of the MOH or some other governmental agency
2) the vaccine was procured through UNICEF, WHO, or PAHO
3) the vaccine was procured through a donating agency, business, or person
4) the vaccine was procured through some other organization or source not listed above</t>
    </r>
  </si>
  <si>
    <t>Lithuania</t>
  </si>
  <si>
    <t>Luxembourg</t>
  </si>
  <si>
    <t>Madagascar</t>
  </si>
  <si>
    <t>Malawi</t>
  </si>
  <si>
    <t>Malaysia</t>
  </si>
  <si>
    <t>Maldives</t>
  </si>
  <si>
    <t>Mali</t>
  </si>
  <si>
    <t>Malta</t>
  </si>
  <si>
    <t>Mauritania</t>
  </si>
  <si>
    <t>Mauritius</t>
  </si>
  <si>
    <t>Mexico</t>
  </si>
  <si>
    <t>Monaco</t>
  </si>
  <si>
    <t>Mongolia</t>
  </si>
  <si>
    <t>Morocco</t>
  </si>
  <si>
    <t>Mozambique</t>
  </si>
  <si>
    <t>Myanmar</t>
  </si>
  <si>
    <t>Namibia</t>
  </si>
  <si>
    <t>Nauru</t>
  </si>
  <si>
    <t>Nepal</t>
  </si>
  <si>
    <t>New Zealand</t>
  </si>
  <si>
    <t>Nicaragua</t>
  </si>
  <si>
    <t>Nigeria</t>
  </si>
  <si>
    <t>Niue</t>
  </si>
  <si>
    <t>Norway</t>
  </si>
  <si>
    <t>Oman</t>
  </si>
  <si>
    <t>Pakistan</t>
  </si>
  <si>
    <t>Palau</t>
  </si>
  <si>
    <t>Panama</t>
  </si>
  <si>
    <t>Papua New Guinea</t>
  </si>
  <si>
    <t>Paraguay</t>
  </si>
  <si>
    <t>Peru</t>
  </si>
  <si>
    <t>Poland</t>
  </si>
  <si>
    <t>Portugal</t>
  </si>
  <si>
    <t>Qatar</t>
  </si>
  <si>
    <t>Romania</t>
  </si>
  <si>
    <t>Rwanda</t>
  </si>
  <si>
    <t>Saint Kitts and Nevis</t>
  </si>
  <si>
    <t>Saint Lucia</t>
  </si>
  <si>
    <t>Are any routine doses of vaccine given to children at school?</t>
  </si>
  <si>
    <t>Vaccine procurement</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</si>
  <si>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</si>
  <si>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</si>
  <si>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</si>
  <si>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</si>
  <si>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</si>
  <si>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</si>
  <si>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</si>
  <si>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</si>
  <si>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</si>
  <si>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</si>
  <si>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</si>
  <si>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</si>
  <si>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</si>
  <si>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</si>
  <si>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</si>
  <si>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</si>
  <si>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</si>
  <si>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</si>
  <si>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</si>
  <si>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</si>
  <si>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Tajikistan</t>
  </si>
  <si>
    <t>Thailand</t>
  </si>
  <si>
    <t>Timor-Leste</t>
  </si>
  <si>
    <t>Togo</t>
  </si>
  <si>
    <t>Tonga</t>
  </si>
  <si>
    <t>Trinidad and Tobago</t>
  </si>
  <si>
    <t>Tunisia</t>
  </si>
  <si>
    <t>Vaccine</t>
  </si>
  <si>
    <t>Other</t>
  </si>
  <si>
    <t>Diphtheria</t>
  </si>
  <si>
    <t>Haemophilus influenza type b vaccine</t>
  </si>
  <si>
    <r>
      <t>If a question is not relevant, enter "</t>
    </r>
    <r>
      <rPr>
        <b/>
        <i/>
        <sz val="10"/>
        <color indexed="60"/>
        <rFont val="Verdana"/>
        <family val="2"/>
      </rPr>
      <t>NR</t>
    </r>
    <r>
      <rPr>
        <i/>
        <sz val="10"/>
        <color indexed="60"/>
        <rFont val="Verdana"/>
        <family val="2"/>
      </rPr>
      <t>" (not relevant).</t>
    </r>
  </si>
  <si>
    <t>Number of districts reporting DTP drop-out rates greater than 10%</t>
  </si>
  <si>
    <t>year</t>
  </si>
  <si>
    <t>yes_no_NR</t>
  </si>
  <si>
    <t>donating agency</t>
  </si>
  <si>
    <t>other</t>
  </si>
  <si>
    <t>government agency</t>
  </si>
  <si>
    <t>Measles-containing vaccine (MCV) includes measles vaccine, measles-rubella vaccine, measles-mumps-rubella vaccine, etc. Fill in the rows for both MCV and rubella vaccines even if they were given in combination.</t>
  </si>
  <si>
    <t>The number of live births can be used as a proxy for the total number of pregnant women.</t>
  </si>
  <si>
    <t>Coverage is
 &lt;50%</t>
  </si>
  <si>
    <t>Coverage is
 50–79%</t>
  </si>
  <si>
    <t>Coverage is
80–89%</t>
  </si>
  <si>
    <t>Please record any additional immunization and nutritional interventions, including Vitamin A and iron supplementation, deworming, and the distribution of insecticide treated bednets.</t>
  </si>
  <si>
    <t>Rotavirus last dose
 (2nd or 3rd depending on schedule)</t>
  </si>
  <si>
    <t xml:space="preserve">H-I.
Geo-graphic area
</t>
  </si>
  <si>
    <t>Tetanus and diphtheria toxoid, children's dose</t>
  </si>
  <si>
    <t>Tetanus and diphtheria toxoid for older children and adults</t>
  </si>
  <si>
    <t>Pneumoco_ conj</t>
  </si>
  <si>
    <t>Rotavirus vaccine</t>
  </si>
  <si>
    <t>Rubella 1 (rubella-containing vaccine)</t>
  </si>
  <si>
    <t>1. Reported Cases of Selected Vaccine Preventable Diseases (VPDs)</t>
  </si>
  <si>
    <t>2A. Source of Vaccines, Vitamin A, and AD Syringes</t>
  </si>
  <si>
    <t>Human papillomavirus  vaccine</t>
  </si>
  <si>
    <r>
      <t>Describe any factors limiting the accuracy of the numerator:</t>
    </r>
    <r>
      <rPr>
        <b/>
        <strike/>
        <sz val="8"/>
        <color indexed="10"/>
        <rFont val="Verdana"/>
        <family val="2"/>
      </rPr>
      <t xml:space="preserve"> </t>
    </r>
  </si>
  <si>
    <t>Coverage is
90%-94%</t>
  </si>
  <si>
    <t>In order for a NITAG to be officially approved and accepted by the government, it should have a legislative or adminstrative basis in the form of a ministerial decree, or any other appropriate mechanism. This confirms the validity of the group and inaugurates the formal relationship between NITAG and the national government.</t>
  </si>
  <si>
    <t>6150</t>
  </si>
  <si>
    <t>6160</t>
  </si>
  <si>
    <t>NITAG_membership</t>
  </si>
  <si>
    <t>core membership</t>
  </si>
  <si>
    <t>ad hoc basis</t>
  </si>
  <si>
    <r>
      <t xml:space="preserve">This table collects information about the completeness of </t>
    </r>
    <r>
      <rPr>
        <b/>
        <sz val="8"/>
        <rFont val="Verdana"/>
        <family val="2"/>
      </rPr>
      <t>district reporting</t>
    </r>
    <r>
      <rPr>
        <sz val="8"/>
        <rFont val="Verdana"/>
        <family val="2"/>
      </rPr>
      <t>, i.e., the main reporting system which produced the numbers in the previous table on vaccine coverage.
The number of expected reports is equal to the number of districts multiplied by the number of reporting periods in the year</t>
    </r>
  </si>
  <si>
    <t>HepB, birth dose (given within 24 hours of birth)</t>
  </si>
  <si>
    <t>National Immunization Advisory Mechanism</t>
  </si>
  <si>
    <t>Does the advisory group have formal written terms of reference?</t>
  </si>
  <si>
    <t>Are members of the advisory group required to disclose conflict of interest?</t>
  </si>
  <si>
    <t>Altough groups can have ad hoc meetings when necessary, it is recommended to have meetings at regular intervals on predetermined dates and at least once a year. This ensures that the group remains active and recommendations remain current. And it also facilitates increased attendance rates allowing members to plan the time commitment into their schedules in advance.</t>
  </si>
  <si>
    <t>Females</t>
  </si>
  <si>
    <t>15+</t>
  </si>
  <si>
    <t>iso3ccode</t>
  </si>
  <si>
    <t>AFG</t>
  </si>
  <si>
    <t>ALB</t>
  </si>
  <si>
    <t>DZA</t>
  </si>
  <si>
    <t>AND</t>
  </si>
  <si>
    <t>AGO</t>
  </si>
  <si>
    <t>ATG</t>
  </si>
  <si>
    <t>ARM</t>
  </si>
  <si>
    <t>AUS</t>
  </si>
  <si>
    <t>AUT</t>
  </si>
  <si>
    <t>ARG</t>
  </si>
  <si>
    <t>AZE</t>
  </si>
  <si>
    <t>BHS</t>
  </si>
  <si>
    <t>BHR</t>
  </si>
  <si>
    <t>BGD</t>
  </si>
  <si>
    <t>BRB</t>
  </si>
  <si>
    <t>BLR</t>
  </si>
  <si>
    <t>BEL</t>
  </si>
  <si>
    <t>BLZ</t>
  </si>
  <si>
    <t>BEN</t>
  </si>
  <si>
    <t>BTN</t>
  </si>
  <si>
    <t>BOL</t>
  </si>
  <si>
    <t>BIH</t>
  </si>
  <si>
    <t>BWA</t>
  </si>
  <si>
    <t>BRA</t>
  </si>
  <si>
    <t>BRN</t>
  </si>
  <si>
    <t>BGR</t>
  </si>
  <si>
    <t>BFA</t>
  </si>
  <si>
    <t>BDI</t>
  </si>
  <si>
    <t>KHM</t>
  </si>
  <si>
    <t>CMR</t>
  </si>
  <si>
    <t>CAN</t>
  </si>
  <si>
    <t>CPV</t>
  </si>
  <si>
    <t>CAF</t>
  </si>
  <si>
    <t>TCD</t>
  </si>
  <si>
    <t>CHL</t>
  </si>
  <si>
    <t>CHN</t>
  </si>
  <si>
    <t>COL</t>
  </si>
  <si>
    <t>COM</t>
  </si>
  <si>
    <t>COG</t>
  </si>
  <si>
    <t>COD</t>
  </si>
  <si>
    <t>COK</t>
  </si>
  <si>
    <t>CRI</t>
  </si>
  <si>
    <t>CIV</t>
  </si>
  <si>
    <t>HRV</t>
  </si>
  <si>
    <t>CUB</t>
  </si>
  <si>
    <t>CYP</t>
  </si>
  <si>
    <t>CZE</t>
  </si>
  <si>
    <t>DNK</t>
  </si>
  <si>
    <t>DJI</t>
  </si>
  <si>
    <t>DMA</t>
  </si>
  <si>
    <t>DOM</t>
  </si>
  <si>
    <t>ECU</t>
  </si>
  <si>
    <t>EGY</t>
  </si>
  <si>
    <t>SLV</t>
  </si>
  <si>
    <t>Routine Immunization given at school (please complete one row for each grade level (or age) and vaccine)</t>
  </si>
  <si>
    <t>GNQ</t>
  </si>
  <si>
    <t>ERI</t>
  </si>
  <si>
    <t>EST</t>
  </si>
  <si>
    <t>ETH</t>
  </si>
  <si>
    <t>FJI</t>
  </si>
  <si>
    <t>FIN</t>
  </si>
  <si>
    <t>FRA</t>
  </si>
  <si>
    <t>GAB</t>
  </si>
  <si>
    <t>GMB</t>
  </si>
  <si>
    <t>GEO</t>
  </si>
  <si>
    <t>DEU</t>
  </si>
  <si>
    <t>GHA</t>
  </si>
  <si>
    <t>GRC</t>
  </si>
  <si>
    <t>GRD</t>
  </si>
  <si>
    <t>GTM</t>
  </si>
  <si>
    <t>GIN</t>
  </si>
  <si>
    <t>GNB</t>
  </si>
  <si>
    <t>GUY</t>
  </si>
  <si>
    <t>HTI</t>
  </si>
  <si>
    <t>HND</t>
  </si>
  <si>
    <t>HUN</t>
  </si>
  <si>
    <t>ISL</t>
  </si>
  <si>
    <t>IND</t>
  </si>
  <si>
    <t>IDN</t>
  </si>
  <si>
    <t>IRN</t>
  </si>
  <si>
    <t>IRQ</t>
  </si>
  <si>
    <t>IRL</t>
  </si>
  <si>
    <t>ISR</t>
  </si>
  <si>
    <t>ITA</t>
  </si>
  <si>
    <t>JAM</t>
  </si>
  <si>
    <t>JPN</t>
  </si>
  <si>
    <t>JOR</t>
  </si>
  <si>
    <t>KAZ</t>
  </si>
  <si>
    <t>KEN</t>
  </si>
  <si>
    <t>KIR</t>
  </si>
  <si>
    <t>PRK</t>
  </si>
  <si>
    <t>KOR</t>
  </si>
  <si>
    <t>KWT</t>
  </si>
  <si>
    <t>KGZ</t>
  </si>
  <si>
    <t>LAO</t>
  </si>
  <si>
    <t>Vaccine administered (age in years)</t>
  </si>
  <si>
    <t>LVA</t>
  </si>
  <si>
    <t>LBN</t>
  </si>
  <si>
    <t>LSO</t>
  </si>
  <si>
    <t>LBR</t>
  </si>
  <si>
    <t>LBY</t>
  </si>
  <si>
    <t>LTU</t>
  </si>
  <si>
    <t>LUX</t>
  </si>
  <si>
    <t>MKD</t>
  </si>
  <si>
    <t>MDG</t>
  </si>
  <si>
    <t>MWI</t>
  </si>
  <si>
    <t>MYS</t>
  </si>
  <si>
    <t>MDV</t>
  </si>
  <si>
    <t>MLI</t>
  </si>
  <si>
    <t>MLT</t>
  </si>
  <si>
    <t>MHL</t>
  </si>
  <si>
    <t>MRT</t>
  </si>
  <si>
    <t>MUS</t>
  </si>
  <si>
    <t>MEX</t>
  </si>
  <si>
    <t>FSM</t>
  </si>
  <si>
    <t>MDA</t>
  </si>
  <si>
    <t>MCO</t>
  </si>
  <si>
    <t>MNG</t>
  </si>
  <si>
    <t>Montenegro</t>
  </si>
  <si>
    <t>MNE</t>
  </si>
  <si>
    <t>MAR</t>
  </si>
  <si>
    <t>MOZ</t>
  </si>
  <si>
    <t>NAM</t>
  </si>
  <si>
    <t>NRU</t>
  </si>
  <si>
    <t>NPL</t>
  </si>
  <si>
    <t>NLD</t>
  </si>
  <si>
    <t>NZL</t>
  </si>
  <si>
    <t>NIC</t>
  </si>
  <si>
    <t>NER</t>
  </si>
  <si>
    <t>NGA</t>
  </si>
  <si>
    <t>NIU</t>
  </si>
  <si>
    <t>NOR</t>
  </si>
  <si>
    <t>OMN</t>
  </si>
  <si>
    <t>PAK</t>
  </si>
  <si>
    <t>PLW</t>
  </si>
  <si>
    <t>PAN</t>
  </si>
  <si>
    <t>PNG</t>
  </si>
  <si>
    <t>PRY</t>
  </si>
  <si>
    <t>PER</t>
  </si>
  <si>
    <t>PHL</t>
  </si>
  <si>
    <t>POL</t>
  </si>
  <si>
    <t>PRT</t>
  </si>
  <si>
    <t>QAT</t>
  </si>
  <si>
    <t>ROU</t>
  </si>
  <si>
    <t>RUS</t>
  </si>
  <si>
    <t>RWA</t>
  </si>
  <si>
    <t>KNA</t>
  </si>
  <si>
    <t>LCA</t>
  </si>
  <si>
    <t>VCT</t>
  </si>
  <si>
    <t>WSM</t>
  </si>
  <si>
    <t>SMR</t>
  </si>
  <si>
    <t>STP</t>
  </si>
  <si>
    <t>SAU</t>
  </si>
  <si>
    <t>SEN</t>
  </si>
  <si>
    <t>Serbia</t>
  </si>
  <si>
    <t>SRB</t>
  </si>
  <si>
    <t>SYC</t>
  </si>
  <si>
    <t>SLE</t>
  </si>
  <si>
    <t>SGP</t>
  </si>
  <si>
    <t>SVK</t>
  </si>
  <si>
    <t>SVN</t>
  </si>
  <si>
    <t>SLB</t>
  </si>
  <si>
    <t>SOM</t>
  </si>
  <si>
    <t>ZAF</t>
  </si>
  <si>
    <t>ESP</t>
  </si>
  <si>
    <t>LKA</t>
  </si>
  <si>
    <t>SDN</t>
  </si>
  <si>
    <t>SUR</t>
  </si>
  <si>
    <t>SWZ</t>
  </si>
  <si>
    <t>SWE</t>
  </si>
  <si>
    <t>CHE</t>
  </si>
  <si>
    <t>SYR</t>
  </si>
  <si>
    <t>TJK</t>
  </si>
  <si>
    <t>TZA</t>
  </si>
  <si>
    <t>THA</t>
  </si>
  <si>
    <t>TLS</t>
  </si>
  <si>
    <t>TGO</t>
  </si>
  <si>
    <t>TON</t>
  </si>
  <si>
    <t>TTO</t>
  </si>
  <si>
    <t>TUN</t>
  </si>
  <si>
    <t>TUR</t>
  </si>
  <si>
    <t>TKM</t>
  </si>
  <si>
    <t>TUV</t>
  </si>
  <si>
    <t>UGA</t>
  </si>
  <si>
    <t>UKR</t>
  </si>
  <si>
    <t>ARE</t>
  </si>
  <si>
    <t>GBR</t>
  </si>
  <si>
    <t>USA</t>
  </si>
  <si>
    <t>URY</t>
  </si>
  <si>
    <t>UZB</t>
  </si>
  <si>
    <t>VUT</t>
  </si>
  <si>
    <t>VEN</t>
  </si>
  <si>
    <t>VNM</t>
  </si>
  <si>
    <t>YEM</t>
  </si>
  <si>
    <t>ZMB</t>
  </si>
  <si>
    <t>ZWE</t>
  </si>
  <si>
    <t>WHO_r</t>
  </si>
  <si>
    <t>EMRO</t>
  </si>
  <si>
    <t>EURO</t>
  </si>
  <si>
    <t>AFRO</t>
  </si>
  <si>
    <t>AMRO</t>
  </si>
  <si>
    <t>WPRO</t>
  </si>
  <si>
    <t>Bahamas (the)</t>
  </si>
  <si>
    <t>SEARO</t>
  </si>
  <si>
    <t>Central African Republic (the)</t>
  </si>
  <si>
    <t>Comoros (the)</t>
  </si>
  <si>
    <t>Congo (the)</t>
  </si>
  <si>
    <t>Czech Republic (the)</t>
  </si>
  <si>
    <t>Democratic People’s Republic of Korea (the)</t>
  </si>
  <si>
    <t>Democratic Republic of the Congo (the)</t>
  </si>
  <si>
    <t>Dominican Republic (the)</t>
  </si>
  <si>
    <t>Gambia (the)</t>
  </si>
  <si>
    <t>Guinea-Bissau</t>
  </si>
  <si>
    <t>Iran (Islamic Republic of)</t>
  </si>
  <si>
    <t>Lao People’s Democratic Republic (the)</t>
  </si>
  <si>
    <t>Libyan Arab Jamahiriya (the)</t>
  </si>
  <si>
    <t>Marshall Islands (the)</t>
  </si>
  <si>
    <t>Micronesia (Federated States of)</t>
  </si>
  <si>
    <t>Netherlands (the)</t>
  </si>
  <si>
    <t>Niger (the)</t>
  </si>
  <si>
    <t>Philippines (the)</t>
  </si>
  <si>
    <t>Republic of Korea (the)</t>
  </si>
  <si>
    <t>Russian Federation (the)</t>
  </si>
  <si>
    <t>Sudan (the)</t>
  </si>
  <si>
    <t>Syrian Arab Republic (the)</t>
  </si>
  <si>
    <t>The former Yugoslav Republic of Macedonia</t>
  </si>
  <si>
    <t>United Arab Emirates (the)</t>
  </si>
  <si>
    <t>United Republic of Tanzania (the)</t>
  </si>
  <si>
    <t>United States of America (the)</t>
  </si>
  <si>
    <t>Venezuela (Bolivarian Republic of)</t>
  </si>
  <si>
    <t xml:space="preserve">Please complete separately for each vaccine, even if they were given in combination
(e.g., DTP and HepB)
</t>
  </si>
  <si>
    <t>Vaccine/Supplies</t>
  </si>
  <si>
    <t>Name of person in Ministry of Health responsible for completing this form</t>
  </si>
  <si>
    <t>N.
Total no. of
syringes procured at national level</t>
  </si>
  <si>
    <t>TdaP</t>
  </si>
  <si>
    <t>Tetanus, diphtheria toxoid, acelular perussis for older children and adults</t>
  </si>
  <si>
    <t>PAB (protection at birth)</t>
  </si>
  <si>
    <t>Number of districts with PAB coverage in each range</t>
  </si>
  <si>
    <t>If you have any comments please use this sheet to add them.</t>
  </si>
  <si>
    <t>6. System Indicators</t>
  </si>
  <si>
    <r>
      <t xml:space="preserve">Enter the official coverage estimate for the vaccine or supplement (including measles, yellow fever, meningitis, and polio vaccines and Vitamin A). Do </t>
    </r>
    <r>
      <rPr>
        <b/>
        <sz val="8"/>
        <rFont val="Verdana"/>
        <family val="2"/>
      </rPr>
      <t>NOT</t>
    </r>
    <r>
      <rPr>
        <sz val="8"/>
        <rFont val="Verdana"/>
        <family val="2"/>
      </rPr>
      <t xml:space="preserve"> complete for tetanus vaccine. These estimates can come from a coverage survey and thus may differ from the administrative calculation.</t>
    </r>
  </si>
  <si>
    <r>
      <t xml:space="preserve">Coverage is
</t>
    </r>
    <r>
      <rPr>
        <b/>
        <u val="single"/>
        <sz val="8"/>
        <rFont val="Verdana"/>
        <family val="2"/>
      </rPr>
      <t>&gt;</t>
    </r>
    <r>
      <rPr>
        <b/>
        <sz val="8"/>
        <rFont val="Verdana"/>
        <family val="2"/>
      </rPr>
      <t>95%</t>
    </r>
  </si>
  <si>
    <t>F.</t>
  </si>
  <si>
    <t>≥95%</t>
  </si>
  <si>
    <t>90%-94%</t>
  </si>
  <si>
    <t>Are there legislative or administrative basis for the advisory group?</t>
  </si>
  <si>
    <r>
      <t>Are the following areas of expertise</t>
    </r>
    <r>
      <rPr>
        <strike/>
        <sz val="8"/>
        <rFont val="Verdana"/>
        <family val="2"/>
      </rPr>
      <t xml:space="preserve"> </t>
    </r>
    <r>
      <rPr>
        <sz val="8"/>
        <rFont val="Verdana"/>
        <family val="2"/>
      </rPr>
      <t>represented in the group as core membership?</t>
    </r>
  </si>
  <si>
    <t>Record the name of the activity (for example, NIDs, micronutrition day, child health day, or vaccination week) and the number of the round (for example, first, second or third). If an activity involved more than one vaccine or supplement, use multiple lines to describe it, placing each vaccine or supplement on a separate line.</t>
  </si>
  <si>
    <t>Indicate the name of the activity (for example, NIDs, micronutrition day, child health day or vaccination week) and the number of the round (for example, first, second or third). If an activity involved more than one vaccine or supplement, use multiple lines to describe it, entering each vaccine or supplement on a separate line.</t>
  </si>
  <si>
    <t>A district is defined as the third administrative level (nation is the first, province is the second).</t>
  </si>
  <si>
    <t>Cover page</t>
  </si>
  <si>
    <t>4. Coverage</t>
  </si>
  <si>
    <t xml:space="preserve">Pneumococcal conjugate vaccine </t>
  </si>
  <si>
    <t xml:space="preserve">Rotavirus </t>
  </si>
  <si>
    <r>
      <t>A.</t>
    </r>
    <r>
      <rPr>
        <sz val="8"/>
        <rFont val="Verdana"/>
        <family val="2"/>
      </rPr>
      <t xml:space="preserve">
1st dose</t>
    </r>
  </si>
  <si>
    <r>
      <t xml:space="preserve"> B. </t>
    </r>
    <r>
      <rPr>
        <sz val="8"/>
        <rFont val="Verdana"/>
        <family val="2"/>
      </rPr>
      <t xml:space="preserve">
2nd dose</t>
    </r>
  </si>
  <si>
    <r>
      <t>C.</t>
    </r>
    <r>
      <rPr>
        <sz val="8"/>
        <rFont val="Verdana"/>
        <family val="2"/>
      </rPr>
      <t xml:space="preserve"> 
3rd dose</t>
    </r>
  </si>
  <si>
    <r>
      <t xml:space="preserve"> D.</t>
    </r>
    <r>
      <rPr>
        <sz val="8"/>
        <rFont val="Verdana"/>
        <family val="2"/>
      </rPr>
      <t xml:space="preserve">
4th dose</t>
    </r>
  </si>
  <si>
    <r>
      <t>E.</t>
    </r>
    <r>
      <rPr>
        <sz val="8"/>
        <rFont val="Verdana"/>
        <family val="2"/>
      </rPr>
      <t xml:space="preserve">
 5th dose</t>
    </r>
  </si>
  <si>
    <r>
      <t xml:space="preserve">F.
</t>
    </r>
    <r>
      <rPr>
        <sz val="8"/>
        <rFont val="Verdana"/>
        <family val="2"/>
      </rPr>
      <t xml:space="preserve"> 6th dose</t>
    </r>
  </si>
  <si>
    <t>vi_years</t>
  </si>
  <si>
    <t>Description of the denominator used in coverage calculation</t>
  </si>
  <si>
    <t>target_group_vitA</t>
  </si>
  <si>
    <t>12 -59 months</t>
  </si>
  <si>
    <t>6 - 59 months</t>
  </si>
  <si>
    <r>
      <t xml:space="preserve">Does the country have a </t>
    </r>
    <r>
      <rPr>
        <sz val="8"/>
        <color indexed="10"/>
        <rFont val="Verdana"/>
        <family val="2"/>
      </rPr>
      <t xml:space="preserve"> </t>
    </r>
    <r>
      <rPr>
        <sz val="8"/>
        <rFont val="Verdana"/>
        <family val="2"/>
      </rPr>
      <t>multi-year plan (MYP) for immunization?</t>
    </r>
  </si>
  <si>
    <t>Pneumococcal conjugate vaccine 1st dose</t>
  </si>
  <si>
    <t>Pneumococcal conjugate vaccine 3rd dose</t>
  </si>
  <si>
    <t>unknown age</t>
  </si>
  <si>
    <t xml:space="preserve">"Grade / Level" indicates the class or grade that is targeted for the vaccine concerned. Complete this cell if children in school are targeted by class or grade, regardless of their age. Please use the local gradation system, or use a class grading system of 1 to 12, where class 1 equals the first year in primary school, class 2 the second year of primary school, etc.  </t>
  </si>
  <si>
    <t>"Number vaccinated in school": the number for children who received this dose in the areas where school-based immunization is being implemented.</t>
  </si>
  <si>
    <t>This could include an official Plan of Action (POA), multi-year plan, comprehensive multi-year plan etc. 
Comprehensive multi year plan includes:
     - Costing 
     - Routine vaccination plans
     - Action plans for accelerated disease control
     - Plans for the introduction of new vaccines
     - Logistics and vaccine management
     - Cold chain management
     - Social mobilization and communication</t>
  </si>
  <si>
    <t>8. Supplementary activities</t>
  </si>
  <si>
    <t>1. Reported cases of selected VPDs</t>
  </si>
  <si>
    <t>Td</t>
  </si>
  <si>
    <t>Drop-out rate = (DTP1−DTP3) x 100 / DTP1</t>
  </si>
  <si>
    <r>
      <t xml:space="preserve">Some parts of this form have instructions. You can read the
instructions by clicking on the </t>
    </r>
    <r>
      <rPr>
        <i/>
        <u val="single"/>
        <sz val="10"/>
        <color indexed="12"/>
        <rFont val="Verdana"/>
        <family val="2"/>
      </rPr>
      <t>blue, underlined</t>
    </r>
    <r>
      <rPr>
        <i/>
        <sz val="10"/>
        <color indexed="60"/>
        <rFont val="Verdana"/>
        <family val="2"/>
      </rPr>
      <t xml:space="preserve"> links.</t>
    </r>
  </si>
  <si>
    <t>AD (auto-disable) syringes for BCG</t>
  </si>
  <si>
    <t>AD syringes for reconstitution</t>
  </si>
  <si>
    <t>Vaccine/
supplement</t>
  </si>
  <si>
    <t>Vaccinators</t>
  </si>
  <si>
    <t>Supervision</t>
  </si>
  <si>
    <t>Planning</t>
  </si>
  <si>
    <r>
      <t xml:space="preserve"> Does your country have a</t>
    </r>
    <r>
      <rPr>
        <strike/>
        <sz val="8"/>
        <rFont val="Verdana"/>
        <family val="2"/>
      </rPr>
      <t xml:space="preserve"> </t>
    </r>
    <r>
      <rPr>
        <sz val="8"/>
        <rFont val="Verdana"/>
        <family val="2"/>
      </rPr>
      <t>vaccine adverse events</t>
    </r>
    <r>
      <rPr>
        <strike/>
        <sz val="8"/>
        <rFont val="Verdana"/>
        <family val="2"/>
      </rPr>
      <t xml:space="preserve"> </t>
    </r>
    <r>
      <rPr>
        <sz val="8"/>
        <rFont val="Verdana"/>
        <family val="2"/>
      </rPr>
      <t>review committee</t>
    </r>
    <r>
      <rPr>
        <sz val="8"/>
        <rFont val="Verdana"/>
        <family val="2"/>
      </rPr>
      <t xml:space="preserve">? </t>
    </r>
  </si>
  <si>
    <t>Provide ONLY hepatitis B vaccine doses given within 24 hours of birth.  If time of birth is unknown, please provide doses of hepatitis B vaccine given within first day of life.  (For example, if the infant is born on day 0, include all HepB does given on days 0 and 1.)  This indicator is NOT equivalent to HepB1</t>
  </si>
  <si>
    <t xml:space="preserve">In countries using monovalent vaccine for all doses, this refers to the third dose of hepatitis B vaccine, including the birth dose, if such a dose is included in the national schedule.
In countries that are using monovalent vaccine for the birth dose and combination vaccine for the subsequent doses, HepB3 will refer to the third dose of the combination vaccine in addition to the birth dose."
</t>
  </si>
  <si>
    <t xml:space="preserve">Report the number of HPV vaccinations given to females by their age at time of administration for each of the three recommended doses of HPV vaccine. If age is unknown but can be estimated, report for the estimated age. For example, if vaccination is offered exclusively to girls in the 6th school form and most girls in the 6th school form are eleven years of age, vaccinations by dose may be reported as vaccinations for girls eleven years of age.
</t>
  </si>
  <si>
    <t>It should be noted that it is difficult to fully specify the minimum type of expertise required but it is very important to stress the need for expertise in pediatrics, public health, infectious diseases, epidemiology and immunology. NITAG may have additional expertise and that more expertise is useful.</t>
  </si>
  <si>
    <t>Full title of survey in the language of the original report</t>
  </si>
  <si>
    <t>Full title of survey in English</t>
  </si>
  <si>
    <t>Year of most recent survey</t>
  </si>
  <si>
    <t>pediatrics</t>
  </si>
  <si>
    <t>public health</t>
  </si>
  <si>
    <t>infectious diseases</t>
  </si>
  <si>
    <t>epidemiology</t>
  </si>
  <si>
    <t>immunology</t>
  </si>
  <si>
    <t>A.
Round and type of activity</t>
  </si>
  <si>
    <r>
      <t>G.
Coverage
(%)</t>
    </r>
  </si>
  <si>
    <t>You can perform standard Excel mathematical operations (such as addition or multiplication) in cells.</t>
  </si>
  <si>
    <t>4020</t>
  </si>
  <si>
    <r>
      <t xml:space="preserve">Number in target group
</t>
    </r>
    <r>
      <rPr>
        <i/>
        <sz val="8"/>
        <rFont val="Verdana"/>
        <family val="2"/>
      </rPr>
      <t>(denominator)</t>
    </r>
  </si>
  <si>
    <t>Country:</t>
  </si>
  <si>
    <t>Date report submitted:</t>
  </si>
  <si>
    <t>0010</t>
  </si>
  <si>
    <t>0020</t>
  </si>
  <si>
    <t>0040</t>
  </si>
  <si>
    <t>0050</t>
  </si>
  <si>
    <t>0060</t>
  </si>
  <si>
    <t>0070</t>
  </si>
  <si>
    <t>0080</t>
  </si>
  <si>
    <t>Position/title</t>
  </si>
  <si>
    <t>Email address</t>
  </si>
  <si>
    <t>Jan</t>
  </si>
  <si>
    <t>Feb</t>
  </si>
  <si>
    <t>Mar</t>
  </si>
  <si>
    <t>Apr</t>
  </si>
  <si>
    <t>May</t>
  </si>
  <si>
    <t>Jun</t>
  </si>
  <si>
    <t>Jul</t>
  </si>
  <si>
    <t>Aug</t>
  </si>
  <si>
    <t>Sep</t>
  </si>
  <si>
    <t>Oct</t>
  </si>
  <si>
    <t>Nov</t>
  </si>
  <si>
    <t>Dec</t>
  </si>
  <si>
    <t>Disease</t>
  </si>
  <si>
    <t>Rotavirus</t>
  </si>
  <si>
    <t>Measles</t>
  </si>
  <si>
    <t>HepB, birth dose</t>
  </si>
  <si>
    <t>B.
If yes, specify duration of stock-out in months</t>
  </si>
  <si>
    <t>ND</t>
  </si>
  <si>
    <t xml:space="preserve">C.
</t>
  </si>
  <si>
    <r>
      <t xml:space="preserve">Number of doses administered through routine services </t>
    </r>
    <r>
      <rPr>
        <i/>
        <sz val="8"/>
        <rFont val="Verdana"/>
        <family val="2"/>
      </rPr>
      <t>(numerator)</t>
    </r>
  </si>
  <si>
    <t xml:space="preserve">D.
</t>
  </si>
  <si>
    <t>Percent coverage (=C/B*100)</t>
  </si>
  <si>
    <t>Pertussis</t>
  </si>
  <si>
    <t>Mumps</t>
  </si>
  <si>
    <t>Rubella</t>
  </si>
  <si>
    <t>Congenital rubella syndrome</t>
  </si>
  <si>
    <t>E.</t>
  </si>
  <si>
    <t>Total tetanus (all tetanus including NT)</t>
  </si>
  <si>
    <t>number of districts not reporting</t>
  </si>
  <si>
    <t>Incineration</t>
  </si>
  <si>
    <r>
      <t xml:space="preserve">Number of persons vaccinated for tetanus
</t>
    </r>
    <r>
      <rPr>
        <i/>
        <sz val="8"/>
        <rFont val="Verdana"/>
        <family val="2"/>
      </rPr>
      <t>(columns must add up to
Total Number of Persons Vaccinated)</t>
    </r>
  </si>
  <si>
    <t>This refers to the third dose of polio vaccine, excluding polio 0 (zero), if such a dose is included in the national schedule.</t>
  </si>
  <si>
    <t>Is a coverage survey planned for the next 24 months?</t>
  </si>
  <si>
    <t>Vaccine/Supplement</t>
  </si>
  <si>
    <t>BCG</t>
  </si>
  <si>
    <t>DTP</t>
  </si>
  <si>
    <t>Instructions for Sections 2 and 2A
(Immunization Schedule and Source of Vaccines)</t>
  </si>
  <si>
    <r>
      <t xml:space="preserve">Report routine immunization coverage in this table using the </t>
    </r>
    <r>
      <rPr>
        <b/>
        <sz val="8"/>
        <rFont val="Verdana"/>
        <family val="2"/>
      </rPr>
      <t xml:space="preserve">administrative method, </t>
    </r>
    <r>
      <rPr>
        <sz val="8"/>
        <rFont val="Verdana"/>
        <family val="2"/>
      </rPr>
      <t>that is, using data from the registry system on the number of doses administered. Include only doses given that are part of the national immunization schedule. Usually this means that these doses are recorded on the recipient's immunization record. Routine immunization may include additional immunization delivery strategies (such as Periodic Intensification of Routine Immunization) or school-based immunization. Not considered as "routine" are doses that are given as part of "supplemental immunization activities", i.e. doses that are given outside the immunization schedule, e.g. doses given in campaigns intended to achieve accelerated disease control goals. Such supplemental immunization activities, as well as vitamin A distribution should be reported in Section 8.</t>
    </r>
  </si>
  <si>
    <t>Diphtheria and tetanus toxoid with pertussis vaccine</t>
  </si>
  <si>
    <t>A. 1st dose</t>
  </si>
  <si>
    <t>B. 2nd dose</t>
  </si>
  <si>
    <t>C. 3rd dose</t>
  </si>
  <si>
    <t>D. 4th dose</t>
  </si>
  <si>
    <t>E. 5th dose</t>
  </si>
  <si>
    <t>F. 6th dose</t>
  </si>
  <si>
    <t>Month</t>
  </si>
  <si>
    <t>Year</t>
  </si>
  <si>
    <r>
      <t xml:space="preserve">Recommended age of administration
</t>
    </r>
    <r>
      <rPr>
        <sz val="8"/>
        <rFont val="Verdana"/>
        <family val="2"/>
      </rPr>
      <t>(B=birth; D=days; W=weeks; M=months; Y=years)</t>
    </r>
  </si>
  <si>
    <t>Whole cell</t>
  </si>
  <si>
    <t>South Sudan</t>
  </si>
  <si>
    <t>SSD</t>
  </si>
  <si>
    <t>Acellular</t>
  </si>
  <si>
    <t>G.
Planned introduction</t>
  </si>
  <si>
    <t>Diphtheria and tetanus toxoid with pertussis and HepB vaccine</t>
  </si>
  <si>
    <t>Diphtheria and tetanus toxoid with pertussis, HepB and IPV vaccine</t>
  </si>
  <si>
    <t>Diphtheria and tetanus toxoid with pertussis, Hib and HepB vaccine</t>
  </si>
  <si>
    <t>Diphtheria and tetanus toxoid with pertussis and Hib vaccine</t>
  </si>
  <si>
    <t>IPV</t>
  </si>
  <si>
    <t>Diphtheria and tetanus toxoid with pertussis, Hib and IPV vaccine</t>
  </si>
  <si>
    <t>Hib</t>
  </si>
  <si>
    <t>Diphtheria and tetanus toxoid with pertussis vaccine and IPV</t>
  </si>
  <si>
    <t>Dip</t>
  </si>
  <si>
    <t>Diphtheria vaccine</t>
  </si>
  <si>
    <t>DT</t>
  </si>
  <si>
    <t>P</t>
  </si>
  <si>
    <t>Pertussis vaccine</t>
  </si>
  <si>
    <t>HepA</t>
  </si>
  <si>
    <t>Hepatitis A vaccine</t>
  </si>
  <si>
    <t>OPV</t>
  </si>
  <si>
    <t>Oral polio vaccine</t>
  </si>
  <si>
    <t>Inactivated polio vaccine</t>
  </si>
  <si>
    <t>Measles vaccine</t>
  </si>
  <si>
    <t>MM</t>
  </si>
  <si>
    <t>Measles and mumps vaccine</t>
  </si>
  <si>
    <t>MR</t>
  </si>
  <si>
    <t>Measles and rubella vaccine</t>
  </si>
  <si>
    <t>MMR</t>
  </si>
  <si>
    <t>Mumps vaccine</t>
  </si>
  <si>
    <t>Japanese encephalitis</t>
  </si>
  <si>
    <t>MenC_conj</t>
  </si>
  <si>
    <t>Meningococcal C conjugate vaccine</t>
  </si>
  <si>
    <t>Men AC</t>
  </si>
  <si>
    <t>0030</t>
  </si>
  <si>
    <t>Laboratory Investigation</t>
  </si>
  <si>
    <t>HPV</t>
  </si>
  <si>
    <t>target_group</t>
  </si>
  <si>
    <t>surviving infants</t>
  </si>
  <si>
    <t>live births</t>
  </si>
  <si>
    <t>What type of survey is planned? (e.g., MICS, DHS, EPI or CES)</t>
  </si>
  <si>
    <r>
      <t xml:space="preserve">Official coverage estimates
</t>
    </r>
    <r>
      <rPr>
        <sz val="8"/>
        <rFont val="Verdana"/>
        <family val="2"/>
      </rPr>
      <t>(percent coverage)</t>
    </r>
  </si>
  <si>
    <t xml:space="preserve">Meningococcal AC </t>
  </si>
  <si>
    <t>Men ACW</t>
  </si>
  <si>
    <t>Meningococcal ACW</t>
  </si>
  <si>
    <t>Men ACWY</t>
  </si>
  <si>
    <t>Meningococcal ACWY</t>
  </si>
  <si>
    <t>Pneumococcal conjugate vaccine</t>
  </si>
  <si>
    <t>Pneumo_ps</t>
  </si>
  <si>
    <t>Pneumococcal polysaccharide vaccine</t>
  </si>
  <si>
    <t>Rubella vaccine</t>
  </si>
  <si>
    <t>Typhoid</t>
  </si>
  <si>
    <t>Typhoid fever vaccine</t>
  </si>
  <si>
    <t>Varicella</t>
  </si>
  <si>
    <t>Varicella vaccine</t>
  </si>
  <si>
    <t>YF</t>
  </si>
  <si>
    <t>Yellow fever vaccine</t>
  </si>
  <si>
    <t>Vit A</t>
  </si>
  <si>
    <t>TT</t>
  </si>
  <si>
    <t>Tetanus toxoid</t>
  </si>
  <si>
    <t>AD - BCG</t>
  </si>
  <si>
    <t>AD - inj</t>
  </si>
  <si>
    <t xml:space="preserve">AD syringes </t>
  </si>
  <si>
    <t>AD - Rec</t>
  </si>
  <si>
    <t>&lt;pick one&gt;</t>
  </si>
  <si>
    <t>National</t>
  </si>
  <si>
    <t>Subnational</t>
  </si>
  <si>
    <r>
      <t>If no data are available, enter "</t>
    </r>
    <r>
      <rPr>
        <b/>
        <i/>
        <sz val="10"/>
        <color indexed="60"/>
        <rFont val="Verdana"/>
        <family val="2"/>
      </rPr>
      <t>ND</t>
    </r>
    <r>
      <rPr>
        <i/>
        <sz val="10"/>
        <color indexed="60"/>
        <rFont val="Verdana"/>
        <family val="2"/>
      </rPr>
      <t>" (no data).</t>
    </r>
  </si>
  <si>
    <r>
      <t xml:space="preserve">If the number of cases is zero, enter </t>
    </r>
    <r>
      <rPr>
        <b/>
        <i/>
        <sz val="10"/>
        <color indexed="60"/>
        <rFont val="Verdana"/>
        <family val="2"/>
      </rPr>
      <t>0</t>
    </r>
    <r>
      <rPr>
        <i/>
        <sz val="10"/>
        <color indexed="60"/>
        <rFont val="Verdana"/>
        <family val="2"/>
      </rPr>
      <t>.</t>
    </r>
  </si>
  <si>
    <t>DTP1</t>
  </si>
  <si>
    <t>DTP3</t>
  </si>
  <si>
    <t>Polio3 (OPV or IPV)</t>
  </si>
  <si>
    <t>HepB3</t>
  </si>
  <si>
    <t>Hib3</t>
  </si>
  <si>
    <t>Protection at birth (PAB) against neonatal tetanus</t>
  </si>
  <si>
    <t>Turkey</t>
  </si>
  <si>
    <t>Turkmenistan</t>
  </si>
  <si>
    <t>Tuvalu</t>
  </si>
  <si>
    <t>Uganda</t>
  </si>
  <si>
    <t>Ukraine</t>
  </si>
  <si>
    <t>Uruguay</t>
  </si>
  <si>
    <t>Uzbekistan</t>
  </si>
  <si>
    <t>Vanuatu</t>
  </si>
  <si>
    <t>less  than 59 months</t>
  </si>
  <si>
    <t>Vaccine, Supplement,
or Injection Equipment</t>
  </si>
  <si>
    <t>Japanese encephalitis vaccine</t>
  </si>
  <si>
    <t>System indicator</t>
  </si>
  <si>
    <t>Planning and management</t>
  </si>
  <si>
    <t>Explanatory
comments</t>
  </si>
  <si>
    <r>
      <t xml:space="preserve">D.
Target population
</t>
    </r>
    <r>
      <rPr>
        <sz val="8"/>
        <color indexed="12"/>
        <rFont val="Verdana"/>
        <family val="2"/>
      </rPr>
      <t>(instructions)</t>
    </r>
    <r>
      <rPr>
        <b/>
        <sz val="8"/>
        <rFont val="Verdana"/>
        <family val="2"/>
      </rPr>
      <t xml:space="preserve">
</t>
    </r>
  </si>
  <si>
    <r>
      <t xml:space="preserve">D.
Target population </t>
    </r>
    <r>
      <rPr>
        <sz val="8"/>
        <rFont val="Verdana"/>
        <family val="2"/>
      </rPr>
      <t xml:space="preserve">
</t>
    </r>
    <r>
      <rPr>
        <sz val="8"/>
        <color indexed="12"/>
        <rFont val="Verdana"/>
        <family val="2"/>
      </rPr>
      <t>(instructions)</t>
    </r>
    <r>
      <rPr>
        <sz val="8"/>
        <rFont val="Verdana"/>
        <family val="2"/>
      </rPr>
      <t xml:space="preserve">
</t>
    </r>
  </si>
  <si>
    <t>UNICEF, WHO, or PAHO</t>
  </si>
  <si>
    <t>filename</t>
  </si>
  <si>
    <t>target_TT</t>
  </si>
  <si>
    <t>pregnant women</t>
  </si>
  <si>
    <t>6010</t>
  </si>
  <si>
    <t>Comments</t>
  </si>
  <si>
    <t xml:space="preserve">Thank you for filling in the form. </t>
  </si>
  <si>
    <r>
      <t xml:space="preserve">Administrative coverage estimates can be biased by inaccurate numerators and/or denominators. Use this space to describe any factors limiting the accuracy of the coverage estimates entered in the table above. Some common problems are listed here.
</t>
    </r>
    <r>
      <rPr>
        <b/>
        <i/>
        <sz val="8"/>
        <rFont val="Verdana"/>
        <family val="2"/>
      </rPr>
      <t>Numerators</t>
    </r>
    <r>
      <rPr>
        <sz val="8"/>
        <rFont val="Verdana"/>
        <family val="2"/>
      </rPr>
      <t xml:space="preserve"> may be:
  - underestimated because of incomplete reporting from reporting units or the exclusion of other vaccinating sources, such as the private sector and NGOs; or
  - overestimated because of over-reporting from reporting units, for example, when other target groups are included.
</t>
    </r>
    <r>
      <rPr>
        <b/>
        <i/>
        <sz val="8"/>
        <rFont val="Verdana"/>
        <family val="2"/>
      </rPr>
      <t xml:space="preserve">Denominators </t>
    </r>
    <r>
      <rPr>
        <sz val="8"/>
        <rFont val="Verdana"/>
        <family val="2"/>
      </rPr>
      <t>may have problems arising from:
  - population movements,
  - inaccurate census estimations or projections, or
  - multiple sources of data.</t>
    </r>
  </si>
  <si>
    <t>months</t>
  </si>
  <si>
    <t>days</t>
  </si>
  <si>
    <t>syear</t>
  </si>
  <si>
    <t>Rotavirus last dose 
(2nd or 3rd depending on schedule)</t>
  </si>
  <si>
    <t>M.
Which agency procured the vaccine?</t>
  </si>
  <si>
    <r>
      <t xml:space="preserve">N.
Total no. of doses </t>
    </r>
    <r>
      <rPr>
        <b/>
        <sz val="8"/>
        <rFont val="Verdana"/>
        <family val="2"/>
      </rPr>
      <t>procured at national level</t>
    </r>
  </si>
  <si>
    <r>
      <t xml:space="preserve">USE THE LINES BELOW TO DESCRIBE OTHER VACCINES OR TO PROVIDE INFORMATION ABOUT DIFFERENT </t>
    </r>
    <r>
      <rPr>
        <b/>
        <sz val="8"/>
        <color indexed="60"/>
        <rFont val="Verdana"/>
        <family val="2"/>
      </rPr>
      <t>MANUFACTURERS</t>
    </r>
  </si>
  <si>
    <t>sia_years</t>
  </si>
  <si>
    <t>US $</t>
  </si>
  <si>
    <t>Men A</t>
  </si>
  <si>
    <t>Meningococcal A conjugate vaccine</t>
  </si>
  <si>
    <t>B.
 Age Group</t>
  </si>
  <si>
    <t>A.
Grade/ Level</t>
  </si>
  <si>
    <t xml:space="preserve">"Age group" indicates the age groups that are targeted for the vaccine concerned. Complete this cell if children are targeted according to their age rather than according to the class they are in. </t>
  </si>
  <si>
    <t>"Number targeted" is the number of children targeted through the school-based immunization for each dose. If school-based immunization is not given in all the areas of the country, the target is the number of children in the areas where school-based immunization is being implemented</t>
  </si>
  <si>
    <t>Is this part of a comprehensive school health program that delivers other health interventions also?</t>
  </si>
  <si>
    <r>
      <t>Hepatitis B-</t>
    </r>
    <r>
      <rPr>
        <sz val="8"/>
        <rFont val="Verdana"/>
        <family val="2"/>
      </rPr>
      <t>containing vaccines</t>
    </r>
  </si>
  <si>
    <r>
      <t>Hib-</t>
    </r>
    <r>
      <rPr>
        <sz val="8"/>
        <rFont val="Verdana"/>
        <family val="2"/>
      </rPr>
      <t>containing vaccines</t>
    </r>
  </si>
  <si>
    <r>
      <t>Measles-</t>
    </r>
    <r>
      <rPr>
        <sz val="8"/>
        <rFont val="Verdana"/>
        <family val="2"/>
      </rPr>
      <t>containing vaccines</t>
    </r>
  </si>
  <si>
    <t>List the name of the person responsible for submitting the completed form. Since multiple departments in the Ministry of Health may have relevant data, this person should liaise with other departments to ensure that the form contains the most accurate and complete data possible. For example, information on Vitamin A may come from the nutrition department.</t>
  </si>
  <si>
    <t>A.
1st dose</t>
  </si>
  <si>
    <t>B.
2d dose</t>
  </si>
  <si>
    <t>Please complete the table by using one row for each vaccine and each target group. Examples: if TT and MR is given in grade 2 and TT in grade 8, use three rows (TT-grade 2; MR-grade 2; TT-grade 8); if TT and MR are given to children aged 8 years, and TT to children aged 14 years, use three rows (TT-8 years; MR-8 years; TT-14 years)</t>
  </si>
  <si>
    <t>"Other intervention given with the vaccine":  Mention any other intervention (e.g. growth monitoring, antihelmintics,…) that is given at the same time as the vaccination contact</t>
  </si>
  <si>
    <t>PSE</t>
  </si>
  <si>
    <t xml:space="preserve">Column A in this table specifies the target group for some vaccines and interventions, for example, surviving infants for DTP3. Where the table does not specify a target group, please describe the target group in your country, for example, 6-year-old children for MCV2.
We acknowledge that in some countries the target population may be different from the ones listed in column A. (For example, the table specifies a target group of surviving infants for yellow fever vaccine, but some countries give yellow fever vaccine to the whole population. Similarly, the table specifies a target group of pregnant women for TT2+, but some countries may give TT to all women of childbearing age.) However, in order to get standardized and comparable information across countries, we request that you provide figures related to the specific target populations designated in column A. </t>
  </si>
  <si>
    <r>
      <t>Some countries may use live births as the official denominator for DTP1, DTP3, Polio3, HepB3, Hib3, and yellow fever, rather than surviving infants as specified in the table. If this is the case, simply record the denominator used by the country in column B.
An estimate of</t>
    </r>
    <r>
      <rPr>
        <b/>
        <sz val="8"/>
        <rFont val="Verdana"/>
        <family val="2"/>
      </rPr>
      <t xml:space="preserve"> Surviving Infants</t>
    </r>
    <r>
      <rPr>
        <sz val="8"/>
        <rFont val="Verdana"/>
        <family val="2"/>
      </rPr>
      <t xml:space="preserve"> can be calculated by subtracting the number of children who die before they reach their first birthday from the number of children born during that year.
Number of children dying during the first year of their life can be estimated by dividing the number of births by 1000 times the infant mortality rate (IMR), where the infant mortality rate is expressed as number of infant deaths per 1000 live births.
For example if there are 3064000 live births and the infant mortality rate is 110.
  3064000/1000*110= 337040 infant deaths
  3064000 - 337040  =  2726960  surviving infants
Formula:   Live Births - (Live births / 1000 * IMR)</t>
    </r>
  </si>
  <si>
    <t>Viet Nam</t>
  </si>
  <si>
    <t>Yemen</t>
  </si>
  <si>
    <t>Zambia</t>
  </si>
  <si>
    <t>Zimbabwe</t>
  </si>
  <si>
    <t>Response</t>
  </si>
  <si>
    <t>Yes</t>
  </si>
  <si>
    <t>No</t>
  </si>
  <si>
    <t>Partially</t>
  </si>
  <si>
    <t>A.</t>
  </si>
  <si>
    <t>B.</t>
  </si>
  <si>
    <t>C.</t>
  </si>
  <si>
    <t>D.</t>
  </si>
  <si>
    <t xml:space="preserve">Number of surviving infants in these districts </t>
  </si>
  <si>
    <t>Number of surviving infants in these districts</t>
  </si>
  <si>
    <t>Number of live births in these districts</t>
  </si>
  <si>
    <t>&lt;50%</t>
  </si>
  <si>
    <t>50–79%</t>
  </si>
  <si>
    <t>80–89%</t>
  </si>
  <si>
    <t>National store</t>
  </si>
  <si>
    <t>District stores</t>
  </si>
  <si>
    <t>Diphtheria and tetanus toxoid with pertussis, Hib, hepatitis B and IPV vaccine</t>
  </si>
  <si>
    <t>Measles, mumps and rubella vaccine</t>
  </si>
  <si>
    <t>Yellow fever</t>
  </si>
  <si>
    <t xml:space="preserve">Terms of reference outlines the group’s purpose, serving also as a charter that outlines the group’s mode of functioning and code of practice for members. </t>
  </si>
  <si>
    <t>An agenda for each NITAG meeting should be distributed in advance to all members. This allows to properly prepare for the meeting. Ideally, background materials would also be distributed prior to the meetings to provide members with current research available on the topic. The distribution of this material facilitates a well rounded, informed discussion during the meeting, provided the members receive the information within sufficient time prior to the meeting.</t>
  </si>
  <si>
    <t>To ensure transparency and avoid conflicts of interests as much as possible, NITAGs should require all members to declare their interests prior to official appointment. A conflict of interest occurs in the case of the member having a personal investment, activity, or relationship which may affect, or appear to affect, their responsibilities of the NITAG. A conflict of interest, whether real or perceived, can compromise the quality of the recommendations made by the group and can compromise the reputation and integrity of the NITAG. It can also compromise the credibility of the group, even if it would not influence the recommendations. Therefore, interests should be declared prior to the individual’s official appointment as a core member. The individual should only be appointed as a member if the person is considered an independent expert so that that their interests do not compromise the integrity of the NITAG.</t>
  </si>
  <si>
    <t>L.
Name of manufacturer</t>
  </si>
  <si>
    <t>NR</t>
  </si>
  <si>
    <t>Bolivia (Plurinational State of)</t>
  </si>
  <si>
    <t>Côte d'Ivoire</t>
  </si>
  <si>
    <t>Republic of Moldova (the)</t>
  </si>
  <si>
    <t>United Kingdom of Great Britain and Northern Ireland</t>
  </si>
  <si>
    <t>(instructions)</t>
  </si>
  <si>
    <r>
      <t xml:space="preserve">A national system must include </t>
    </r>
    <r>
      <rPr>
        <b/>
        <sz val="8"/>
        <rFont val="Verdana"/>
        <family val="2"/>
      </rPr>
      <t>ALL</t>
    </r>
    <r>
      <rPr>
        <sz val="8"/>
        <rFont val="Verdana"/>
        <family val="2"/>
      </rPr>
      <t xml:space="preserve"> of the following: 
1) written guidelines on monitoring and investigation of reported adverse events; 
2) a written list of events to monitor; 
3) an established mechanism to communicate data for regulatory action; and
4) implementation of points 1, 2 and 3.
If any of the four conditions are not met, select "no".</t>
    </r>
  </si>
  <si>
    <t>yes_no_part</t>
  </si>
  <si>
    <t>country name</t>
  </si>
  <si>
    <t>geo_area</t>
  </si>
  <si>
    <t>pick_cell_type</t>
  </si>
  <si>
    <t>vaccine_ procured</t>
  </si>
  <si>
    <t>Open burning</t>
  </si>
  <si>
    <t>Burial</t>
  </si>
  <si>
    <t>cells with blue background provide a drop down list to choose your entry</t>
  </si>
  <si>
    <t>B.
Date</t>
  </si>
  <si>
    <t>C.
Geographic Area</t>
  </si>
  <si>
    <t>E.
Estimated number in target population</t>
  </si>
  <si>
    <t>F.
Total number of persons vaccinated or supplemented</t>
  </si>
  <si>
    <t>I.
TT2</t>
  </si>
  <si>
    <t>H.
TT1</t>
  </si>
  <si>
    <t>J.
TT3</t>
  </si>
  <si>
    <t>K.
TT4 or more</t>
  </si>
  <si>
    <t>&lt;pick cell type&gt;</t>
  </si>
  <si>
    <t>Instructions</t>
  </si>
  <si>
    <t>Return to item</t>
  </si>
  <si>
    <t>W10</t>
  </si>
  <si>
    <t>W14</t>
  </si>
  <si>
    <t>W6</t>
  </si>
  <si>
    <t>currency</t>
  </si>
  <si>
    <t>local currency</t>
  </si>
  <si>
    <t>First contact pregnancy</t>
  </si>
  <si>
    <t>+M1</t>
  </si>
  <si>
    <t>+M6</t>
  </si>
  <si>
    <t>+Y1</t>
  </si>
  <si>
    <t>Rotavirus 1st dose</t>
  </si>
  <si>
    <t>School Based Immunization</t>
  </si>
  <si>
    <t>4. Immunization and Vitamin A Coverage</t>
  </si>
  <si>
    <t>6. Immunization System Indicators</t>
  </si>
  <si>
    <t>8. Supplementary Activities</t>
  </si>
  <si>
    <t>Item(s)</t>
  </si>
  <si>
    <t>C. 
Sex</t>
  </si>
  <si>
    <t>D. 
Geographic Area</t>
  </si>
  <si>
    <t>G. 
Other interventions given with the vaccine</t>
  </si>
  <si>
    <t>sex</t>
  </si>
  <si>
    <t>male</t>
  </si>
  <si>
    <t>female</t>
  </si>
  <si>
    <t>both</t>
  </si>
  <si>
    <t>Which activities is the EPI Program responsible for (and not the school staff per se):</t>
  </si>
  <si>
    <t>Examples:</t>
  </si>
  <si>
    <t>1st
example</t>
  </si>
  <si>
    <t>2nd
example</t>
  </si>
  <si>
    <t>Number of districts with DTP3 coverage in each range</t>
  </si>
  <si>
    <t>Number of districts with measles (MCV1) coverage in each range</t>
  </si>
  <si>
    <t>Neonatal tetanus (NT)</t>
  </si>
  <si>
    <t>J.
Specific target group</t>
  </si>
  <si>
    <r>
      <t>Bacille Calmette-Gu</t>
    </r>
    <r>
      <rPr>
        <b/>
        <sz val="8"/>
        <rFont val="Arial"/>
        <family val="2"/>
      </rPr>
      <t>é</t>
    </r>
    <r>
      <rPr>
        <b/>
        <sz val="8"/>
        <rFont val="Verdana"/>
        <family val="2"/>
      </rPr>
      <t>rin vaccine</t>
    </r>
  </si>
  <si>
    <t>Vitamin A supplements</t>
  </si>
  <si>
    <t>No. of valents:</t>
  </si>
  <si>
    <t>4B. Coverage Surveys</t>
  </si>
  <si>
    <t>Polio3</t>
  </si>
  <si>
    <t>If children are targeted, specify the age of the target group. If women are targeted, specify the age and/or pregnancy status of the target group, for example, women of childbearing age or pregnant women.</t>
  </si>
  <si>
    <r>
      <t>If yes</t>
    </r>
    <r>
      <rPr>
        <sz val="8"/>
        <rFont val="Verdana"/>
        <family val="2"/>
      </rPr>
      <t>, what years does the MYP cover?</t>
    </r>
  </si>
  <si>
    <t>Yes_no</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</si>
  <si>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</si>
  <si>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</si>
  <si>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</si>
  <si>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</si>
  <si>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</si>
  <si>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</si>
  <si>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</si>
  <si>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</si>
  <si>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</si>
  <si>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</si>
  <si>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</si>
  <si>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</si>
  <si>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</si>
  <si>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</si>
  <si>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</si>
  <si>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</si>
  <si>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</si>
  <si>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</si>
  <si>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</si>
  <si>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</si>
  <si>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</si>
  <si>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</si>
  <si>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</si>
  <si>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</si>
  <si>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</si>
  <si>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</si>
  <si>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</si>
  <si>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</si>
  <si>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</si>
  <si>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Chad</t>
  </si>
  <si>
    <t>Chile</t>
  </si>
  <si>
    <t>China</t>
  </si>
  <si>
    <t>Colombia</t>
  </si>
  <si>
    <t>Cook Islands</t>
  </si>
  <si>
    <t>Costa Rica</t>
  </si>
  <si>
    <t>Croatia</t>
  </si>
  <si>
    <t>Cuba</t>
  </si>
  <si>
    <t>Cyprus</t>
  </si>
  <si>
    <t>Denmark</t>
  </si>
  <si>
    <t>Djibouti</t>
  </si>
  <si>
    <t>Dominica</t>
  </si>
  <si>
    <t>Ecuador</t>
  </si>
  <si>
    <t>Egypt</t>
  </si>
  <si>
    <t>El Salvador</t>
  </si>
  <si>
    <t>Equatorial Guinea</t>
  </si>
  <si>
    <t>Eritrea</t>
  </si>
  <si>
    <t>Estonia</t>
  </si>
  <si>
    <t>Ethiopia</t>
  </si>
  <si>
    <t>Fiji</t>
  </si>
  <si>
    <t>Finland</t>
  </si>
  <si>
    <t>France</t>
  </si>
  <si>
    <t>Gabon</t>
  </si>
  <si>
    <t>Georgia</t>
  </si>
  <si>
    <t>Germany</t>
  </si>
  <si>
    <t>Ghana</t>
  </si>
  <si>
    <t>Greece</t>
  </si>
  <si>
    <t>Grenada</t>
  </si>
  <si>
    <t>Guatemala</t>
  </si>
  <si>
    <t>Guinea</t>
  </si>
  <si>
    <t>Guyana</t>
  </si>
  <si>
    <t>Haiti</t>
  </si>
  <si>
    <t>Honduras</t>
  </si>
  <si>
    <t>Hungary</t>
  </si>
  <si>
    <t>Iceland</t>
  </si>
  <si>
    <t>India</t>
  </si>
  <si>
    <t>Indonesia</t>
  </si>
  <si>
    <t>Iraq</t>
  </si>
  <si>
    <t>Ireland</t>
  </si>
  <si>
    <t>Israel</t>
  </si>
  <si>
    <t>Italy</t>
  </si>
  <si>
    <t>Jamaica</t>
  </si>
  <si>
    <t>Japan</t>
  </si>
  <si>
    <t>Jordan</t>
  </si>
  <si>
    <t>Kazakhstan</t>
  </si>
  <si>
    <t>Kenya</t>
  </si>
  <si>
    <t>Kiribati</t>
  </si>
  <si>
    <t>Kuwait</t>
  </si>
  <si>
    <t>Kyrgyzstan</t>
  </si>
  <si>
    <t>Latvia</t>
  </si>
  <si>
    <t>yes_no_NR_ND</t>
  </si>
  <si>
    <t xml:space="preserve"> Data reported in previous years are available from the following websites: </t>
  </si>
  <si>
    <t>Lebanon</t>
  </si>
  <si>
    <t>Lesotho</t>
  </si>
  <si>
    <t>Liberia</t>
  </si>
  <si>
    <t>Email address of UNICEF contact</t>
  </si>
  <si>
    <t>Email address of WHO contact</t>
  </si>
  <si>
    <t>1010–1100 (A)</t>
  </si>
  <si>
    <t>1010–1100 (B)</t>
  </si>
  <si>
    <t>1010–1100 (C)</t>
  </si>
  <si>
    <t>HepB_Adult</t>
  </si>
  <si>
    <t>Adult Hepatitis B vaccine</t>
  </si>
  <si>
    <t>HepB_Pediatric</t>
  </si>
  <si>
    <t>Pediatric Hepatitis B vaccine</t>
  </si>
  <si>
    <t>Influenza_Adult</t>
  </si>
  <si>
    <t>Influenza_Pediatric</t>
  </si>
  <si>
    <t>Pediatrict seasonal influenza vaccine</t>
  </si>
  <si>
    <t>Adult seasonal influenza vaccine</t>
  </si>
  <si>
    <t>E.
Number in target group</t>
  </si>
  <si>
    <t>F. 
Number of doses administered at school</t>
  </si>
  <si>
    <r>
      <t xml:space="preserve">If </t>
    </r>
    <r>
      <rPr>
        <b/>
        <sz val="8"/>
        <rFont val="Verdana"/>
        <family val="2"/>
      </rPr>
      <t>yes</t>
    </r>
    <r>
      <rPr>
        <sz val="8"/>
        <rFont val="Verdana"/>
        <family val="2"/>
      </rPr>
      <t>, please continue with questions 3010-3180; otherwise go to Sheet 4A.</t>
    </r>
  </si>
  <si>
    <t>Pneumococcal conjugate vaccine 2nd dose</t>
  </si>
  <si>
    <t>Completeness of district level reporting</t>
  </si>
  <si>
    <t>Accuracy of reported HPV Vaccine Doses</t>
  </si>
  <si>
    <t>Financing data</t>
  </si>
  <si>
    <t>Safety data</t>
  </si>
  <si>
    <t>3. School Based Immunization</t>
  </si>
  <si>
    <t>6060</t>
  </si>
  <si>
    <t>6070</t>
  </si>
  <si>
    <t>6170</t>
  </si>
  <si>
    <t>6510</t>
  </si>
  <si>
    <t>Japanese encephalitis live attenuated vaccine</t>
  </si>
  <si>
    <t>Japanese encephalitis inactivated vaccine</t>
  </si>
  <si>
    <r>
      <t>M.
Which</t>
    </r>
    <r>
      <rPr>
        <b/>
        <sz val="8"/>
        <color indexed="10"/>
        <rFont val="Verdana"/>
        <family val="2"/>
      </rPr>
      <t xml:space="preserve"> </t>
    </r>
    <r>
      <rPr>
        <b/>
        <sz val="8"/>
        <rFont val="Verdana"/>
        <family val="2"/>
      </rPr>
      <t>agency procured the syringes?</t>
    </r>
  </si>
  <si>
    <t>JE_Inactd</t>
  </si>
  <si>
    <t>JE_LiveAtd</t>
  </si>
  <si>
    <r>
      <t>Describe any factors limiting the accuracy of the administered doses :</t>
    </r>
    <r>
      <rPr>
        <b/>
        <strike/>
        <sz val="8"/>
        <color indexed="10"/>
        <rFont val="Verdana"/>
        <family val="2"/>
      </rPr>
      <t xml:space="preserve"> </t>
    </r>
  </si>
  <si>
    <t>Vitamin A, 1st dose</t>
  </si>
  <si>
    <t>6400</t>
  </si>
  <si>
    <t>6520</t>
  </si>
  <si>
    <t>Is there a national system to monitor adverse events following immunization?</t>
  </si>
  <si>
    <t>Administrative coverage</t>
  </si>
  <si>
    <t>Accuracy of administrative coverage</t>
  </si>
  <si>
    <t>G-H.
Planned introduction</t>
  </si>
  <si>
    <t xml:space="preserve">I.
Geo-graphic area
</t>
  </si>
  <si>
    <r>
      <t xml:space="preserve">
Column I:</t>
    </r>
    <r>
      <rPr>
        <sz val="8"/>
        <rFont val="Verdana"/>
        <family val="2"/>
      </rPr>
      <t xml:space="preserve"> If a vaccine or supplement is given throughout the entire country, pick "national" from the drop-down list. If it is given only in certain regions of the country, pick "subnational". This column refers </t>
    </r>
    <r>
      <rPr>
        <b/>
        <sz val="8"/>
        <rFont val="Verdana"/>
        <family val="2"/>
      </rPr>
      <t>only</t>
    </r>
    <r>
      <rPr>
        <sz val="8"/>
        <rFont val="Verdana"/>
        <family val="2"/>
      </rPr>
      <t xml:space="preserve"> to geographical areas and </t>
    </r>
    <r>
      <rPr>
        <b/>
        <sz val="8"/>
        <rFont val="Verdana"/>
        <family val="2"/>
      </rPr>
      <t>not</t>
    </r>
    <r>
      <rPr>
        <sz val="8"/>
        <rFont val="Verdana"/>
        <family val="2"/>
      </rPr>
      <t xml:space="preserve"> to special target or risk groups.</t>
    </r>
    <r>
      <rPr>
        <sz val="8"/>
        <rFont val="Verdana"/>
        <family val="2"/>
      </rPr>
      <t xml:space="preserve">
</t>
    </r>
    <r>
      <rPr>
        <b/>
        <sz val="8"/>
        <rFont val="Verdana"/>
        <family val="2"/>
      </rPr>
      <t>Column J:</t>
    </r>
    <r>
      <rPr>
        <sz val="8"/>
        <rFont val="Verdana"/>
        <family val="2"/>
      </rPr>
      <t xml:space="preserve"> If a vaccine is not given to the entire population, specify the target group (for example, adults over 65, travellers, diabetes patients, or displaced persons). 
</t>
    </r>
    <r>
      <rPr>
        <b/>
        <sz val="8"/>
        <rFont val="Verdana"/>
        <family val="2"/>
      </rPr>
      <t>Column L:</t>
    </r>
    <r>
      <rPr>
        <sz val="8"/>
        <rFont val="Verdana"/>
        <family val="2"/>
      </rPr>
      <t xml:space="preserve"> Indicate the origin for all vaccines and supplements used in the country and also for auto-disable (AD) syringes. If AD syringes are not used in the country, leave those cells blank.
</t>
    </r>
  </si>
  <si>
    <t>This refers to children who are protected at birth (PAB) against neonatal tetanus by their mother's TT status; this information is collected during the DTP1 visit - a child is deemed protected if the mother has received 2 doses of TT in the last pregnancy or at-least 3 doses of TT in previous years. If the country does not calculate PAB, leave the cells blank.</t>
  </si>
  <si>
    <t>Cabo Verde</t>
  </si>
  <si>
    <r>
      <t xml:space="preserve"> (1) WHO (</t>
    </r>
    <r>
      <rPr>
        <i/>
        <u val="single"/>
        <sz val="10"/>
        <color indexed="12"/>
        <rFont val="Verdana"/>
        <family val="2"/>
      </rPr>
      <t>http://www.who.int/immunization/monitoring_surveillance/data/en/</t>
    </r>
    <r>
      <rPr>
        <i/>
        <sz val="10"/>
        <color indexed="60"/>
        <rFont val="Verdana"/>
        <family val="2"/>
      </rPr>
      <t>)</t>
    </r>
  </si>
  <si>
    <t>State of Palestine</t>
  </si>
  <si>
    <r>
      <t>Column N:</t>
    </r>
    <r>
      <rPr>
        <sz val="8"/>
        <rFont val="Verdana"/>
        <family val="2"/>
      </rPr>
      <t xml:space="preserve"> Indicate how many doses of each type of vaccine and supplement were procured at the national level. </t>
    </r>
  </si>
  <si>
    <t>A: Suspect Cases</t>
  </si>
  <si>
    <t>Vaccine price information</t>
  </si>
  <si>
    <t>Does the immunization programme have a dedicated immunization supply chain manager at national level?</t>
  </si>
  <si>
    <t xml:space="preserve">Other government agency </t>
  </si>
  <si>
    <t>Other  (specify under explanatory comments)</t>
  </si>
  <si>
    <t>Number of districts with measles (MCV2) coverage in each range</t>
  </si>
  <si>
    <t>AD equipment</t>
  </si>
  <si>
    <t xml:space="preserve">Does the immunization programme have a comprehensive multi-year immunization supply chain improvement plan? </t>
  </si>
  <si>
    <t>Is an electronic vaccine stock management system in place at district levels and below?</t>
  </si>
  <si>
    <t>DTP-HepB</t>
  </si>
  <si>
    <t>DTP-HepB-
IPV</t>
  </si>
  <si>
    <t>DTP-Hib-
HepB</t>
  </si>
  <si>
    <t>DTP-Hib</t>
  </si>
  <si>
    <t>DTP-Hib-IPV</t>
  </si>
  <si>
    <t>DTP-Hib-HepB-IPV</t>
  </si>
  <si>
    <t>DTP-IPV</t>
  </si>
  <si>
    <t>Home-based vaccination records (records reflecting immunization history/status and kept with vaccinee, or caregiver of vaccinee)</t>
  </si>
  <si>
    <t>Please complete separately for each vaccine, even if they are given in combination (e.g., if Pentavalent vaccine DTP-HepB-Hib is used, fill in the data for DTP3, HepB3 and Hib3 separately)</t>
  </si>
  <si>
    <t>Please explain from what data your official estimates are derived. If the official estimates differ from the administrative coverage, please explain the difference.</t>
  </si>
  <si>
    <r>
      <t xml:space="preserve"> (2) UNICEF (</t>
    </r>
    <r>
      <rPr>
        <i/>
        <u val="single"/>
        <sz val="10"/>
        <color indexed="12"/>
        <rFont val="Verdana"/>
        <family val="2"/>
      </rPr>
      <t>http://www.data.unicef.org/child-health/immunization</t>
    </r>
    <r>
      <rPr>
        <i/>
        <sz val="10"/>
        <color indexed="60"/>
        <rFont val="Verdana"/>
        <family val="2"/>
      </rPr>
      <t>)</t>
    </r>
  </si>
  <si>
    <t>Number of children in the target population in these districts</t>
  </si>
  <si>
    <r>
      <t xml:space="preserve">Please include a copy of all coverage survey reports, including surveys with immunization modules, conducted from 2012 to 2014 with the submission of your JRF. Make sure to include </t>
    </r>
    <r>
      <rPr>
        <u val="single"/>
        <sz val="10"/>
        <rFont val="Verdana"/>
        <family val="2"/>
      </rPr>
      <t>all</t>
    </r>
    <r>
      <rPr>
        <sz val="10"/>
        <rFont val="Verdana"/>
        <family val="2"/>
      </rPr>
      <t xml:space="preserve"> surveys reporting on Vitamin A coverage, including nutrition surveys. </t>
    </r>
  </si>
  <si>
    <t>to WHO/UNICEF (WHO/UNICEF Joint Reporting Form on Immunization)</t>
  </si>
  <si>
    <t>Annual Report on Immunization Performance for the Period
 January-December 2014 from Ministry of Health</t>
  </si>
  <si>
    <t xml:space="preserve">B.
Number of cases tested
</t>
  </si>
  <si>
    <t>C.
Number of cases positive</t>
  </si>
  <si>
    <t>Name of UNICEF contact (Name of the UNICEF contact in the UNICEF Office if exists)</t>
  </si>
  <si>
    <t>Name of WHO contact  (Name of the WHO contact in the WHO Office if exists)</t>
  </si>
  <si>
    <t>Total number of districts in the country during 2014</t>
  </si>
  <si>
    <t>Reported cases for the year 2014</t>
  </si>
  <si>
    <t>Include all cases meeting the definition of a suspected case of the disease</t>
  </si>
  <si>
    <t xml:space="preserve"> D.  Confirmed Cases</t>
  </si>
  <si>
    <t>1010-1100 (D)</t>
  </si>
  <si>
    <r>
      <t>Column A</t>
    </r>
    <r>
      <rPr>
        <sz val="8"/>
        <rFont val="Verdana"/>
        <family val="2"/>
      </rPr>
      <t xml:space="preserve"> includes the total number of suspect cases of the disease, that is those meeting the definition of a suspected case of the disease</t>
    </r>
  </si>
  <si>
    <r>
      <t>Column C should give the total number of cases for which specimens with positive results after testing in a laboratory</t>
    </r>
  </si>
  <si>
    <r>
      <t>2. Immunization Schedule for</t>
    </r>
    <r>
      <rPr>
        <b/>
        <sz val="14"/>
        <color indexed="10"/>
        <rFont val="Sylfaen"/>
        <family val="1"/>
      </rPr>
      <t xml:space="preserve"> </t>
    </r>
    <r>
      <rPr>
        <b/>
        <sz val="14"/>
        <color indexed="43"/>
        <rFont val="Sylfaen"/>
        <family val="1"/>
      </rPr>
      <t>2014</t>
    </r>
  </si>
  <si>
    <t>4A. National Administrative Coverage for the Year 2014</t>
  </si>
  <si>
    <r>
      <t>Total number of district reports actually</t>
    </r>
    <r>
      <rPr>
        <u val="single"/>
        <sz val="8"/>
        <rFont val="Verdana"/>
        <family val="2"/>
      </rPr>
      <t xml:space="preserve"> received</t>
    </r>
    <r>
      <rPr>
        <sz val="8"/>
        <rFont val="Verdana"/>
        <family val="2"/>
      </rPr>
      <t xml:space="preserve"> at the national level from all districts across reporting periods in 2014</t>
    </r>
  </si>
  <si>
    <t>HPV Vaccine Doses administered: 2014</t>
  </si>
  <si>
    <t>Measles-containing vaccine, 1st dose (MCV1)</t>
  </si>
  <si>
    <t>Measles-containing vaccine, 2nd dose (MCV2)</t>
  </si>
  <si>
    <t>Conducted in 2012-2014</t>
  </si>
  <si>
    <t>Planned for 2015-2016</t>
  </si>
  <si>
    <r>
      <t xml:space="preserve">5. Official Country Estimates of Immunization Coverage
for the Year </t>
    </r>
    <r>
      <rPr>
        <b/>
        <sz val="14"/>
        <color indexed="43"/>
        <rFont val="Sylfaen"/>
        <family val="1"/>
      </rPr>
      <t>2014</t>
    </r>
  </si>
  <si>
    <t>Did the country have an annual workplan for immunization activities in 2014?</t>
  </si>
  <si>
    <t>How many times did the advisory group meet in 2014?</t>
  </si>
  <si>
    <r>
      <t>Were the agenda and background documents distributed (at least 1 week) prior to meetings in</t>
    </r>
    <r>
      <rPr>
        <sz val="8"/>
        <color indexed="10"/>
        <rFont val="Verdana"/>
        <family val="2"/>
      </rPr>
      <t xml:space="preserve"> </t>
    </r>
    <r>
      <rPr>
        <sz val="8"/>
        <rFont val="Verdana"/>
        <family val="2"/>
      </rPr>
      <t>2014?</t>
    </r>
  </si>
  <si>
    <t>District coverage reported for routine immunization services in 2014</t>
  </si>
  <si>
    <t xml:space="preserve">A.
Was there a stock-out (no remaining doses for any period of time) at the national level during 2014?
</t>
  </si>
  <si>
    <r>
      <t xml:space="preserve">Polio - </t>
    </r>
    <r>
      <rPr>
        <sz val="8"/>
        <rFont val="Verdana"/>
        <family val="2"/>
      </rPr>
      <t>OPV</t>
    </r>
    <r>
      <rPr>
        <strike/>
        <sz val="8"/>
        <rFont val="Verdana"/>
        <family val="2"/>
      </rPr>
      <t xml:space="preserve"> </t>
    </r>
  </si>
  <si>
    <r>
      <t xml:space="preserve">DTP-containing </t>
    </r>
    <r>
      <rPr>
        <sz val="8"/>
        <rFont val="Verdana"/>
        <family val="2"/>
      </rPr>
      <t xml:space="preserve"> vaccines</t>
    </r>
  </si>
  <si>
    <t>In 2014 was a policy being implemented for immunization injection safety?</t>
  </si>
  <si>
    <r>
      <rPr>
        <b/>
        <sz val="8"/>
        <rFont val="Verdana"/>
        <family val="2"/>
      </rPr>
      <t>If yes</t>
    </r>
    <r>
      <rPr>
        <sz val="8"/>
        <rFont val="Verdana"/>
        <family val="2"/>
      </rPr>
      <t>, how many total  adverse events, including suspected or confirmed, were reported to the national level in 2014?</t>
    </r>
  </si>
  <si>
    <t xml:space="preserve">What was the recommended practice for disposal of immunization waste in 2014? Pick "yes" for all that apply.
</t>
  </si>
  <si>
    <t>Vaccine supply and commodities for routine services</t>
  </si>
  <si>
    <t>Are there line items in the national government budget specifically  for the purchase of vaccines used in routine immunizations</t>
  </si>
  <si>
    <t>4070</t>
  </si>
  <si>
    <t>4080</t>
  </si>
  <si>
    <t>4150-4170</t>
  </si>
  <si>
    <t>4210 (A)</t>
  </si>
  <si>
    <t>4220</t>
  </si>
  <si>
    <t>A National Immunization Technical Advisory Group (NITAG) is a committee of recognized experts that provides technical advice and recommendations to the government regarding national immunization policies and programs. NITAG is a tool that enables the government to make evidence based immunization policies through a transparent, systematic process. NITAGs are not regulatory, implementation or coordinating groups (as such Inter-agency Coordinating Committees or National Regulatory Authorities) and their primary function should focus on offering technical recommendations. As such Inter-agency Coordinating Committees are NOT to be considered as NITAGs. Please note that countries that have an ad hoc committee should mark the “No” option, as the question is asking for existence of a standing committee.</t>
  </si>
  <si>
    <t>6080</t>
  </si>
  <si>
    <t>6090-6140</t>
  </si>
  <si>
    <t>6180</t>
  </si>
  <si>
    <t>WHO  encourages sharing experiences between countries and their NITAGs. In order to facilitate experience sharing process, WHO would like to circulate website or webpage addresses of NITAGs to others interested.</t>
  </si>
  <si>
    <t>6280</t>
  </si>
  <si>
    <t>Conducted during 2014</t>
  </si>
  <si>
    <t>What is the government expenditure on vaccines used in routine immunization (Please remain consistent when you are reporting, and keep all units either in local currency or US$)</t>
  </si>
  <si>
    <r>
      <rPr>
        <u val="single"/>
        <sz val="8"/>
        <rFont val="Verdana"/>
        <family val="2"/>
      </rPr>
      <t>What it includes</t>
    </r>
    <r>
      <rPr>
        <sz val="8"/>
        <rFont val="Verdana"/>
        <family val="2"/>
      </rPr>
      <t xml:space="preserve">: This figure should include expenditures made by the Government for routine vaccines and associated injection supplies. Government includes all administrative levels such as national and sub-national governments as well as pooled funding. Routine vaccines include expenditures on traditional, new and under-used vaccines. Government financing of the GAVI co-financing payments should be included. Vaccine expenditures for Supplemental Immunization Activities (SIAs) should NOT be included. Extra-budgetary financing from donors, out-of-pocket and informal private payments are excluded from this indicator. 
</t>
    </r>
    <r>
      <rPr>
        <u val="single"/>
        <sz val="8"/>
        <rFont val="Verdana"/>
        <family val="2"/>
      </rPr>
      <t xml:space="preserve">
Source(s) of information</t>
    </r>
    <r>
      <rPr>
        <sz val="8"/>
        <rFont val="Verdana"/>
        <family val="2"/>
      </rPr>
      <t xml:space="preserve">: This figure should come primarily from documents providing actual vaccine expenditures such as MoH, procurement entity or NIP (National Immunization Program) budget execution reports.  Government expenditures can be corroborated using documents from other sources such as System of Health Accounts (SHA), ad hoc routine immunization expenditure studies, Comprehensive multi-year plan baseline estimates or execution reports, UNICEF country office or Supply Division, or PAHO country or regional offices.
</t>
    </r>
  </si>
  <si>
    <t>What is the total expenditure (from all sources) on vaccines used in routine immunization? All sources refers to government, domestic private partners, and international partner agencies, other. (Please remain consistent when you are reporting, and keep all units either in local currency or US$)</t>
  </si>
  <si>
    <t>6530</t>
  </si>
  <si>
    <t xml:space="preserve">Using indicators 6510 and 6520, calculate the percentage of government expenditure on vaccines and associated injection supplies as the ratio of government vaccine expenditures (6510) divided by total vaccine expenditures (6520). </t>
  </si>
  <si>
    <t>6540</t>
  </si>
  <si>
    <t>6550</t>
  </si>
  <si>
    <t>6560</t>
  </si>
  <si>
    <t xml:space="preserve">To estimate this percentage, divide total government expenditures on routine immunization (6540) by total expenditures on routine immunization from all sources (6550). </t>
  </si>
  <si>
    <t>Calculate the percentage of total expenditure on routine immunization financed by government funds using indicators 6540 and 6560. (6540/6550) x 100</t>
  </si>
  <si>
    <t xml:space="preserve">What is the total expenditure (from all sources) on routine immunization, including vaccines? (Please remain consistent when you are reporting, and keep all units either in local currency or US$). </t>
  </si>
  <si>
    <r>
      <t xml:space="preserve">What is the government expenditure on routine immunization, including vaccines? (Please remain consistent when you are reporting, and keep all units either in local currency or US$). </t>
    </r>
    <r>
      <rPr>
        <u val="single"/>
        <sz val="8"/>
        <rFont val="Verdana"/>
        <family val="2"/>
      </rPr>
      <t>NB: This indicator is used to monitor country progress toward Global Vaccine Action Plan (GVAP) commitments and reported on an annual basis to the World Health Assembly</t>
    </r>
  </si>
  <si>
    <t xml:space="preserve">All the terms used in these instructions are defined in the glossary included and further explained in the Guidance Note posted on </t>
  </si>
  <si>
    <r>
      <rPr>
        <u val="single"/>
        <sz val="8"/>
        <rFont val="Verdana"/>
        <family val="2"/>
      </rPr>
      <t>What it includes</t>
    </r>
    <r>
      <rPr>
        <sz val="8"/>
        <rFont val="Verdana"/>
        <family val="2"/>
      </rPr>
      <t xml:space="preserve">: This figure should include recurrent immunization-specific expenditures for routine immunization financed by the government.  Expenditures for routine vaccines (traditional, new, and under-utilized) and vaccine co-financing payments using government funds, associated injection supplies, salaries and per diems of health staff working full-time on immunization, transport specific for immunization, vehicles and cold chain maintenance, immunization-specific training, social mobilization, monitoring and surveillance and program management should be included. Shared health systems costs should NOT be included in this indicator. Government expenditures include all administrative levels such as national and sub-national governments, all fund allocated through the national and subnational government budgets, social health insurance and pooled financing. Extra-budgetary financing from donors, out-of-pocket and informal private payments are excluded.
</t>
    </r>
    <r>
      <rPr>
        <u val="single"/>
        <sz val="8"/>
        <rFont val="Verdana"/>
        <family val="2"/>
      </rPr>
      <t xml:space="preserve">Source(s) of information: </t>
    </r>
    <r>
      <rPr>
        <sz val="8"/>
        <rFont val="Verdana"/>
        <family val="2"/>
      </rPr>
      <t xml:space="preserve">This figure should primarily come from documents providing actual immunization-specific expenditures such as MoH budget expenditure reports and NIP (National Immunization Program) budget execution reports. Government expenditures can be corroborated using documents from other sources such as System of Health Accounts (SHA), ad hoc routine immunization expenditure studies, the baseline year from the cMYP or execution reports, and donor agencies, such as UNICEF country office or Supply Division and PAHO country or regional office.
</t>
    </r>
  </si>
  <si>
    <t xml:space="preserve">Does the country have a formal national seasonal influenza vaccination policy? </t>
  </si>
  <si>
    <t xml:space="preserve">Chronic illness (paediatric) </t>
  </si>
  <si>
    <t>Chronic illness (adult)</t>
  </si>
  <si>
    <t>Pregnant women</t>
  </si>
  <si>
    <t xml:space="preserve">Health care workers </t>
  </si>
  <si>
    <t xml:space="preserve">Haj or other travellers </t>
  </si>
  <si>
    <t>Any other risk group (if yes, please specify in the comment field)</t>
  </si>
  <si>
    <t>The monitoring of vaccine prices has been identified as a priority by the World Health Assembly (WHA).  Starting in 2015, the number of countries reporting vaccine product, price and procurement information through V3P will be tracked by the Global Vaccine Action Plan’s (GVAP) price indicator report.</t>
  </si>
  <si>
    <t xml:space="preserve">WHO’s Vaccine Product, Price and Procurement (V3P) mechanism collects detailed and comprehensive vaccine price information from countries. This information is made publicly available through an online database that allows countries to compare and analyse vaccine product, price and procurement information between countries. </t>
  </si>
  <si>
    <t>Before submitting data, countries should designate a single person as the "focal point" for submitting procurement information to the V3P database. Usually the focal point is involved in or knowledgeable about vaccine procurement and has been selected by (or approved by) the EPI manager or Minister of Health.</t>
  </si>
  <si>
    <t xml:space="preserve">Click this link to access the V3P database
</t>
  </si>
  <si>
    <t>http://who.int/immunization/programmes_systems/procurement/v3p/platform/module1/v3pdataentry/en/</t>
  </si>
  <si>
    <t>Total confirmed cases; include all cases confirmed by laboratory testing or epi linkage, plus those clinical cases that were reported without a laboratory specimen or epi linkage</t>
  </si>
  <si>
    <t>Total number of home-based records for children (e.g., vaccination card, vaccination card+growth monitoring, or child health booklets) printed for use during 2014</t>
  </si>
  <si>
    <t>Explanatory comments</t>
  </si>
  <si>
    <t>2. Home-based vaccination records</t>
  </si>
  <si>
    <t xml:space="preserve">Report the number of home-based records printed for recording vaccinations received by children / infants use during 2014. A home-based vaccination record is a document (more often physical than electronic) — issued to an individual person by an official authority such as a national, provincial or district health department — on which an individual’s history of vaccinations received from all health care providers is recorded. 
Use the explanatory comment field to briefly describe the source of the number of home-based records (e.g., printing invoice or order form, estimate based on births plus overage, etc).
If home-based records for children are printed at subnational levels rather than national levels and no data is available, then report ND for ‘no data’ and provide an explanatory comment.
If home-based records are printed for distribution in more than one year, then report the expected number distributed during 2014.
If the private sector immunization service delivery utilizes a home-based record that is different from that utilized by public/government provided immunization services, then make a note in the explanatory comment including whether the number of records printed includes an estimate of the private sector printed home-based records.
If home-based records for children are not used in the country, report NR for ‘not relevant’.
</t>
  </si>
  <si>
    <t>Total number of home-based records for women of child bearing age (WCBA) (e.g., vaccination cards for TT/Td or maternal health books) printed for use during 2014</t>
  </si>
  <si>
    <t>Report the number of home-based records printed for recording vaccinations received by women of child bearing age. These may include vaccination cards for TT/Td or maternal health books.
Use the explanatory comment field to briefly describe the source of the number of home-based records (e.g., printing invoice or order form, estimate based on births plus overage, etc).
If home-based records for WCBA are printed at subnational levels rather than national levels and no data is available, then report ND for ‘no data’ and provide an explanatory comment.
If home-based records for WCBA are printed for distribution in more than one year, then report the expected number distributed during 2014.
If the private sector immunization service delivery utilizes a home-based record that is different from that utilized by public/government provided immunization services, then make a note in the explanatory comment including whether the number of records printed includes an estimate of the private sector printed home-based records.
Please use the explanatory comment field to note whether the total reported number of home-based records reflects a combination mother and child health book as well as TT/Td vaccination cards, if used.
If home-based records for WCBA are not used in the country, report NR for ‘not relevant’.</t>
  </si>
  <si>
    <t>Which organization is responsible for financing the home-based records for children in your country? (Note: If the private sector prints and distributes a separate home-based vaccination record from that distributed by government (national or local), then indicate under 'Other' and include an explanatory comment.)</t>
  </si>
  <si>
    <t>EPI/Ministry of Health (MoH)</t>
  </si>
  <si>
    <t>Please report all institutions that are involved in the financing of home-based vaccination records for children in your country. Please utilize the explanatory comment field to provide further clarifications as necessary.</t>
  </si>
  <si>
    <t>Is the printing of home-based vaccination records for children the responsibility of the national programme (EPI or MOH)?</t>
  </si>
  <si>
    <t>Other (please specify under explanatory comments)</t>
  </si>
  <si>
    <t>Please report whether the national immunization programme / Ministry of Health or other institution (please specify in the explanatory comment field) is responsible for printing home-based vaccination records for children in your country.</t>
  </si>
  <si>
    <t>3060-3170</t>
  </si>
  <si>
    <t>3060-3170
(A)</t>
  </si>
  <si>
    <t>3060-3170
(B)</t>
  </si>
  <si>
    <t>3060-3170
(E)</t>
  </si>
  <si>
    <t>3060-3170
(F)</t>
  </si>
  <si>
    <t>3060-3170
(G)</t>
  </si>
  <si>
    <t>4010–4220</t>
  </si>
  <si>
    <t>4010–4220 (A)</t>
  </si>
  <si>
    <t>4010–4220 (B)</t>
  </si>
  <si>
    <r>
      <t>Rows 2480-2560</t>
    </r>
    <r>
      <rPr>
        <sz val="8"/>
        <rFont val="Verdana"/>
        <family val="2"/>
      </rPr>
      <t xml:space="preserve"> provide extra lines for additional information. In Section 2, use this space to record vaccines that are currently in use but are not listed above. In Section 2A, use it to record multiple manufacturers for the same vaccine.</t>
    </r>
  </si>
  <si>
    <t>2570</t>
  </si>
  <si>
    <t>2580</t>
  </si>
  <si>
    <t>2590</t>
  </si>
  <si>
    <t>2600</t>
  </si>
  <si>
    <t>1st dose of inactivated polio containing vaccine (IPV1)</t>
  </si>
  <si>
    <t>5010–5210</t>
  </si>
  <si>
    <t>If a coverage survey or other surveys with immunization modules have been conducted from 2012 onwards, indicate whenit took place (if more than one survey took place during this time period, select the latest most recent one) ?</t>
  </si>
  <si>
    <t>Number of districts with updated routine immunization micro-plans to raise immunization coverage</t>
  </si>
  <si>
    <t>6190-6270</t>
  </si>
  <si>
    <t>Please enter the coverage data that is collected through the regular administrative coverage system.</t>
  </si>
  <si>
    <t>Was there a stock-out of home-based vaccination records for children (no remaining home based records for any period of time) at the national level during 2014?</t>
  </si>
  <si>
    <t>6290-6390 (A)</t>
  </si>
  <si>
    <t>6290-6390 (B)</t>
  </si>
  <si>
    <t>6290-6390 (E)</t>
  </si>
  <si>
    <t>Please report whether there was a national-level stock-out of home-based vaccination records for children during 2014.
If there is no data available for whether there was a stock-out of home-based records, report ND for ‘no data’.
If home-based records for children are not used in the country, report NR for ‘not relevant’.</t>
  </si>
  <si>
    <t>6450</t>
  </si>
  <si>
    <t>6460</t>
  </si>
  <si>
    <t>6490</t>
  </si>
  <si>
    <t>http://www.who.int/immunization/programmes_systems/financing/en/</t>
  </si>
  <si>
    <t>Does the above official coverage for vaccines delivered to newborns or infants include private sector?</t>
  </si>
  <si>
    <t>&lt;Pick one&gt;</t>
  </si>
  <si>
    <t>What percentage (%) of vaccination services are estimated to take place in the private sector?</t>
  </si>
  <si>
    <t>4230-4250</t>
  </si>
  <si>
    <t>4260-4270</t>
  </si>
  <si>
    <t>4280-4350</t>
  </si>
  <si>
    <t>4370</t>
  </si>
  <si>
    <t>No groups are specified for influenza vaccine receipt</t>
  </si>
  <si>
    <t>Children ( (if yes, specity age range in comment field)</t>
  </si>
  <si>
    <t>Older persons  (if yes, specity age range in comment field)</t>
  </si>
  <si>
    <t>How many doses of seasonal influenza vaccine were distributed in 2014?</t>
  </si>
  <si>
    <t>Hemisphere</t>
  </si>
  <si>
    <t>Northern Hemisphere</t>
  </si>
  <si>
    <t>Southern Hemisphere</t>
  </si>
  <si>
    <t>Seasonal Influenza data</t>
  </si>
  <si>
    <t>6050</t>
  </si>
  <si>
    <t>C.
Did a vaccine stock-out occur at district level during 2014?</t>
  </si>
  <si>
    <t>D.
If yes, was the district level stockout linked to a national level stockout of vaccine?</t>
  </si>
  <si>
    <t xml:space="preserve">E.
If yes, were vaccination services interrupted because of the lack of vaccines? </t>
  </si>
  <si>
    <t>What percentage (%) of the cold chain equipment (at all sub-national levels of the system) is equipped with electronic continuous temperature monitoring systems?</t>
  </si>
  <si>
    <t>Vaccine Hesitancy</t>
  </si>
  <si>
    <t>What are the top three reasons for hesitancy to accept vaccines according to the national schedule in 2014?</t>
  </si>
  <si>
    <t>Is this response based or supported by some type of assessment, or is it an opinion based on your knowledge and expertise?</t>
  </si>
  <si>
    <t>Has there been some assessment (or measurement) of the level of confidence in vaccination at national or subnational level in the past (&lt;5 years)?</t>
  </si>
  <si>
    <t>If yes, please specify the type and the year and provide assessment title(s) and reference(s) to any publication/report</t>
  </si>
  <si>
    <t xml:space="preserve">DTP4, 1st booster </t>
  </si>
  <si>
    <t>yes_no_ND</t>
  </si>
  <si>
    <t>Reply “Yes” if there was at least one event in the reporting year where the stock-levels of the vaccine at national level reached zero (including the recommended 3 month buffer stock). Otherwise reply “No” unless either of these two situations apply:
• The vaccine is not one that is included in the national immunization schedule, then select “NR” (not relevant) 
• The vaccine is included in the national immunization schedule and the response to the question is not known, then select “ND” (no data).
The explanatory comments column can be used to enter any information on the cause of the stockout, and the number of instances this may have occurred throughout the reporting year (if for example, there were multiple stockout events for the same vaccine over the reporting year).</t>
  </si>
  <si>
    <t xml:space="preserve">Enter the cumulative number of months the stock-out lasted for the vaccine. Selecting “1” means that the cumulative duration of stockout for the reporting year was 1 month. In the event the stock-out lasted less than one month (for example, a few days or weeks) then enter “0.25” for 1 week; “0.5” for 2 weeks; and so on. Rounding up the duration is acceptable as well. Selecting “12” means that the vaccine was not available for the entire reporting year.
Note that if the same vaccine had multiple incidents of stockouts through the year, the cumulative duration of the stockouts needs to be reported. For instance, if the vaccine in question had a 1 month stockout in March and another 1 month stockout in October, then 2 months of cumulative stockouts needs to be entered.
The explanatory comments column can be used to enter the number of times stockouts occurred for that vaccine in the reporting year. In the case of the previous example, two stockout events occurred (one in March and one in October). </t>
  </si>
  <si>
    <t>Reply “Yes” if there was at least one event in the reporting year where the stock-levels of the vaccine at district level reached zero (including the recommended 1 month buffer stock). If a district is not the last level in the vaccine supply chain where vaccines are stored in the cold chain before service delivery, then report this situation for the relevant level: the last level in the system where vaccines are stored before service delivery.
Otherwise reply “No” unless either of these two situations apply:
• The vaccine is not one that is included in the national immunization schedule, then select “NR” (not relevant) 
• The vaccine is included in the national immunization schedule and the response to the question is not known, then select “ND” (no data).
Note that a district Level stockout of vaccine can occur independently of national level stockouts. Therefore, the answer for (C) may be "Yes" even if the answer to (A) is "No".
The explanatory comments can be used to enter any information on the cause of the stockout and the number of instances this may have occurred throughout the reporting year (if for example, there were multiple stockout events for the same vaccine over the reporting year).
If a district has no permanent vaccine store (i.e., the store is located at the provincial or higher level) but health units have been affected by vaccine shortages, select "yes" from the drop-down menu in column C and count the district in column D.</t>
  </si>
  <si>
    <t>6290-6390 (C)</t>
  </si>
  <si>
    <t>6290-6390
(D)</t>
  </si>
  <si>
    <t>This question is only relevant if the response to (A) and (C) is “Yes”. In which case, reply to (D) with the answer “Yes”, “No” or “ND”. If the response to both (A) and (C) is not “Yes” then the reply to (D) should be “NR”.
The explanatory comments can be used to enter any information on the causes of the linkages between the national and district level stockouts.</t>
  </si>
  <si>
    <t>This question is only relevant if the response to (C) is “Yes”. In which case, reply to (E) with the answer “Yes”, “No” or “ND”. If the response to (C) is “No” then the reply to (E) should be “NR”.
The explanatory comments can be used to enter any information on how vaccination services were affected by vaccine stockouts.</t>
  </si>
  <si>
    <t>6410</t>
  </si>
  <si>
    <t>Reply “Yes” if 100% of district vaccine storage points are using an electronic and computerized stock management system for managing vaccines.  
Otherwise, reply:
• “No” which implies that district vaccine storage points are using a paper based system and paper ledgers for managing vaccine stocks.
• “ND” which implies that the response to the question is not known (no data).</t>
  </si>
  <si>
    <t>6420</t>
  </si>
  <si>
    <t>6430</t>
  </si>
  <si>
    <t>C.
3d dose*</t>
  </si>
  <si>
    <r>
      <t xml:space="preserve">Use the table in Section 2 to describe the 2014 national immunization schedule and any planned vaccine introductions. Complete the rows for all vaccines and supplements currently in use in the country. 
</t>
    </r>
    <r>
      <rPr>
        <b/>
        <sz val="8"/>
        <rFont val="Verdana"/>
        <family val="2"/>
      </rPr>
      <t xml:space="preserve">Columns A-F: </t>
    </r>
    <r>
      <rPr>
        <sz val="8"/>
        <rFont val="Verdana"/>
        <family val="2"/>
      </rPr>
      <t xml:space="preserve">Indicate the age at which each dose of a vaccine or supplement is administered using the following codes: </t>
    </r>
    <r>
      <rPr>
        <u val="single"/>
        <sz val="8"/>
        <rFont val="Verdana"/>
        <family val="2"/>
      </rPr>
      <t>B</t>
    </r>
    <r>
      <rPr>
        <sz val="8"/>
        <rFont val="Verdana"/>
        <family val="2"/>
      </rPr>
      <t xml:space="preserve">=Birth, </t>
    </r>
    <r>
      <rPr>
        <u val="single"/>
        <sz val="8"/>
        <rFont val="Verdana"/>
        <family val="2"/>
      </rPr>
      <t>D</t>
    </r>
    <r>
      <rPr>
        <sz val="8"/>
        <rFont val="Verdana"/>
        <family val="2"/>
      </rPr>
      <t xml:space="preserve">=Days, </t>
    </r>
    <r>
      <rPr>
        <u val="single"/>
        <sz val="8"/>
        <rFont val="Verdana"/>
        <family val="2"/>
      </rPr>
      <t>W</t>
    </r>
    <r>
      <rPr>
        <sz val="8"/>
        <rFont val="Verdana"/>
        <family val="2"/>
      </rPr>
      <t xml:space="preserve">=Weeks, </t>
    </r>
    <r>
      <rPr>
        <u val="single"/>
        <sz val="8"/>
        <rFont val="Verdana"/>
        <family val="2"/>
      </rPr>
      <t>M</t>
    </r>
    <r>
      <rPr>
        <sz val="8"/>
        <rFont val="Verdana"/>
        <family val="2"/>
      </rPr>
      <t xml:space="preserve">=Months, and </t>
    </r>
    <r>
      <rPr>
        <u val="single"/>
        <sz val="8"/>
        <rFont val="Verdana"/>
        <family val="2"/>
      </rPr>
      <t>Y</t>
    </r>
    <r>
      <rPr>
        <sz val="8"/>
        <rFont val="Verdana"/>
        <family val="2"/>
      </rPr>
      <t>=Years. Write the number for the relevant time unit after the code so that, for example, age 6 months is written as M6.
For HPV, if the vaccine is recommended at a certain grade, please enter the most common age at the grade.</t>
    </r>
  </si>
  <si>
    <t xml:space="preserve">Vaccine hesitancy refers to delay in acceptance or refusal of vaccines despite availability of vaccination services. Vaccine hesitancy is complex and context specific varying across time, place, and vaccines. It includes factors such as complacency, convenience, and confidence. 
Vaccine hesitancy exists on a continuum between total refusal and total acceptance of all vaccines. Vaccine hesitancy does not apply to situations where vaccine uptake is low because of poor availability of the vaccine (e.g. lack of vaccine due to stock outs), lack of offer of vaccination services (e.g. no health care centres) or lack of access to vaccines (e.g. caused by natural disasters or armed crisis). 
</t>
  </si>
  <si>
    <t>Which risk groups if any, are recommended for seasonal influenza vaccination?</t>
  </si>
  <si>
    <t xml:space="preserve">all persons &gt;6 months are recommended to receive vaccine </t>
  </si>
  <si>
    <t>What was the percentage (%) of elderly persons immunized against influenza in 2014?</t>
  </si>
  <si>
    <t xml:space="preserve">What was the percentage (%) of persons with underlying disease immunized against influenza in 2014? </t>
  </si>
  <si>
    <t>What seasonal influenza vaccine formulation was used in 2014?</t>
  </si>
  <si>
    <t>Reply “Yes” if the national immunization programme has a clear vision and strategy for strengthening the immunization supply chain and logistics system in the country, and has articulated this vision and strategy into a specific multi-year improvement plan.
Otherwise, reply: 
• “No” which implies that supply chain is considered an issue but there is no specific multi-year improvement plan to address the challenges; or
• “NR” which implies that supply chain is not considered an issue for the programme and therefore, a multi-year improvement plan is not a relevant planning document needed. 
• “ND” which implies that the response to the question is not known (no data).</t>
  </si>
  <si>
    <t xml:space="preserve">Provide the percentage of cold chain equipment at district level that are equipped with an electronic continuous temperature monitoring device. If districts are tracking temperature in the cold chain using a standard dial thermometer with twice daily readings recorded, then the answer to this question would be 0%. A percentage above 0% would apply only if standard dial thermometers are being replaced with a 30 day or other electronic continuous temperature monitoring device. </t>
  </si>
  <si>
    <t>Reply “Yes” if the national immunization programme has a dedicated staff that is focussing on supply chain management of vaccines. An immunization supply chain manager is defined a Ministry of Health employee working in the national immunization department who:
• Is 100% dedicated to managing the entire immunization supply chain from the arrival of vaccines at the national level to the service point
• Has been formally trained in vaccine and supply chain management
• Has the authority and resources to manage the supply chain
Otherwise, reply:
•  “No” which implies that the national immunization programme does not have a dedicated vaccine supply chain managers but may have a cold chain or vaccine store manager at the national vaccine store.
• “ND” which implies that the response to the question is not known (no data).</t>
  </si>
  <si>
    <t>Calculate the percentage of total expenditure on vaccines financed by government funds using indicators 6510 and 6520. (6510/6520)x 100</t>
  </si>
  <si>
    <t>Do not put the actual number of doses given in 2014 in these cells. That information will be collected in Table 4A.
If there are plans to introduce a vaccine that is not currently in use, enter the month and year of the planned introduction in column G-H.</t>
  </si>
  <si>
    <r>
      <t xml:space="preserve">For all pertussis-containing vaccines, please use the drop-down list to specify which type is used: an inactivated whole cell wP or acellular aP vaccine. </t>
    </r>
    <r>
      <rPr>
        <i/>
        <sz val="8"/>
        <rFont val="Verdana"/>
        <family val="2"/>
      </rPr>
      <t xml:space="preserve">If the type of vaccine is not specified, whole cell is assumed. </t>
    </r>
    <r>
      <rPr>
        <b/>
        <i/>
        <sz val="8"/>
        <rFont val="Verdana"/>
        <family val="2"/>
      </rPr>
      <t xml:space="preserve">
</t>
    </r>
    <r>
      <rPr>
        <sz val="8"/>
        <rFont val="Verdana"/>
        <family val="2"/>
      </rPr>
      <t xml:space="preserve">For pneumococcal conjugate, Rotavirus and HPV vaccines, please specify which type is used by entering the number of valents in the space provided.
</t>
    </r>
  </si>
  <si>
    <r>
      <t xml:space="preserve">Use columns L through N to record the number and sources of all vaccines, supplements, and AD syringes distributed by the Ministry of Health for routine immunizations during the reporting period 1 January – 31 December 2014. 
</t>
    </r>
    <r>
      <rPr>
        <i/>
        <sz val="10"/>
        <color indexed="60"/>
        <rFont val="Verdana"/>
        <family val="2"/>
      </rPr>
      <t xml:space="preserve">If manufacturers or procuring agency were used for the same vaccine, list them all. Use the extra rows at the bottom to accommodate this information. </t>
    </r>
  </si>
  <si>
    <t>Development partner (specify under explanatory comments)</t>
  </si>
  <si>
    <t>Please complete this section if routine immunization doses are given to school-aged children using the school as a venue or delivery point. For the purpose of this section, please consider as "routine" only those doses that are part of the national immunization schedule. Report only on the school-based vaccinations that are implemented on a regular or annual basis for the same age group as part of the national immunization schedule. Do not report on doses given during national immunization days (supplementary activities).</t>
  </si>
  <si>
    <t>H.
Doses recorded on home-based record</t>
  </si>
  <si>
    <t xml:space="preserve">* WHO recommends a 2-dose schedule for girls &lt; 15 years  of age (Position Paper published in October 2014).  If 2-dose schedule was used please leave Column C blank. </t>
  </si>
  <si>
    <t xml:space="preserve">Column D should contain the total confirmed cases; include all cases confirmed by lab testing or epi linkage, plus those clinical cases that were reported without a lab specimen or epi linkage.
</t>
  </si>
  <si>
    <t>FOR YELLOW FEVER: only include cases tested and confirmed by a laboratory</t>
  </si>
  <si>
    <t xml:space="preserve">Tetanus toxoid-containing vaccine (TT2+/Td2+) </t>
  </si>
  <si>
    <t>Describe any factors limiting the accuracy of the denominator:</t>
  </si>
  <si>
    <t>Does the advisory group have a website or webpage? If yes, please provide the address under explanatory comments.</t>
  </si>
  <si>
    <t>Please fill in all questions. Please provide the reasons for vaccine hesitancy even if it is based on your opinion and no underlying research has been conducted. Please indicate whether or not an assessment has been done. If available, kindly provide the link or reference to the publication/report or attach to this report</t>
  </si>
  <si>
    <t>1060 (D)</t>
  </si>
  <si>
    <r>
      <t xml:space="preserve">Describe the </t>
    </r>
    <r>
      <rPr>
        <b/>
        <sz val="10"/>
        <color indexed="60"/>
        <rFont val="Verdana"/>
        <family val="2"/>
      </rPr>
      <t>2014</t>
    </r>
    <r>
      <rPr>
        <sz val="10"/>
        <color indexed="60"/>
        <rFont val="Verdana"/>
        <family val="2"/>
      </rPr>
      <t xml:space="preserve"> national immunization schedule for routine services in the following table. Include all doses administered to young children, adolescents, and adults on a routine basis. Each row describes a vaccine or combination vaccine. Include vitamin A if it is delivered through routine immunization services. Also include information about the use of auto-disable (AD) syringes.
If there are </t>
    </r>
    <r>
      <rPr>
        <b/>
        <sz val="10"/>
        <color indexed="60"/>
        <rFont val="Verdana"/>
        <family val="2"/>
      </rPr>
      <t>plans</t>
    </r>
    <r>
      <rPr>
        <sz val="10"/>
        <color indexed="60"/>
        <rFont val="Verdana"/>
        <family val="2"/>
      </rPr>
      <t xml:space="preserve"> to introduce a vaccine, supplement, or syringe, enter the month and year that the introduction is planned in column G-H.
If the immunization schedule includes other vaccines that are not listed, add them at the bottom of the table.</t>
    </r>
  </si>
  <si>
    <t>&lt;Please enter target population&gt;</t>
  </si>
  <si>
    <t>Explain how the denominators are obtained and which institution provided the official denominator for 2014. 
 (denominator = number in target group)</t>
  </si>
  <si>
    <t>Tetanus toxoid-containing vaccine (TT2+/Td2+) for pregnant women</t>
  </si>
  <si>
    <r>
      <t>Incineration</t>
    </r>
    <r>
      <rPr>
        <b/>
        <sz val="8"/>
        <rFont val="Verdana"/>
        <family val="2"/>
      </rPr>
      <t xml:space="preserve"> </t>
    </r>
    <r>
      <rPr>
        <sz val="8"/>
        <rFont val="Verdana"/>
        <family val="2"/>
      </rPr>
      <t xml:space="preserve">refers to closed methods of burning at temperatures ≥800°C. 
</t>
    </r>
    <r>
      <rPr>
        <b/>
        <i/>
        <sz val="8"/>
        <rFont val="Verdana"/>
        <family val="2"/>
      </rPr>
      <t>Open burning</t>
    </r>
    <r>
      <rPr>
        <sz val="8"/>
        <rFont val="Verdana"/>
        <family val="2"/>
      </rPr>
      <t xml:space="preserve"> refers to pit burning and drum burning. 
</t>
    </r>
    <r>
      <rPr>
        <b/>
        <i/>
        <sz val="8"/>
        <rFont val="Verdana"/>
        <family val="2"/>
      </rPr>
      <t>Burial</t>
    </r>
    <r>
      <rPr>
        <sz val="8"/>
        <rFont val="Verdana"/>
        <family val="2"/>
      </rPr>
      <t xml:space="preserve"> refers to waste burial pits and encapsulation with cement or another immobilizing agent, such as sand or plaster.
</t>
    </r>
    <r>
      <rPr>
        <b/>
        <i/>
        <sz val="8"/>
        <rFont val="Verdana"/>
        <family val="2"/>
      </rPr>
      <t>Other</t>
    </r>
    <r>
      <rPr>
        <sz val="8"/>
        <rFont val="Verdana"/>
        <family val="2"/>
      </rPr>
      <t xml:space="preserve"> refers to any waste-disposal policy or practice that is not listed above.</t>
    </r>
  </si>
  <si>
    <t>6500</t>
  </si>
  <si>
    <t>Countries that have specific line items in the national budget for the purchase of vaccines used in routine immunizations should report yes to this question. Countries that do not have specific budget lines or have a general budget for health that includes vaccines should report no to this questions.</t>
  </si>
  <si>
    <r>
      <rPr>
        <u val="single"/>
        <sz val="8"/>
        <rFont val="Verdana"/>
        <family val="2"/>
      </rPr>
      <t>What it includes</t>
    </r>
    <r>
      <rPr>
        <sz val="8"/>
        <rFont val="Verdana"/>
        <family val="2"/>
      </rPr>
      <t xml:space="preserve">: This figure should include expenditures for routine vaccines and associated injection supplies from all sources of funding (including government expenditures on vaccines as in Indicator 6510). Vaccines for SIAs are excluded. All sources of financing refer to government, domestic and international donors and partners, health insurance, out of pocket and formal and informal private payments.
</t>
    </r>
    <r>
      <rPr>
        <u val="single"/>
        <sz val="8"/>
        <rFont val="Verdana"/>
        <family val="2"/>
      </rPr>
      <t xml:space="preserve">Source (s) of information: </t>
    </r>
    <r>
      <rPr>
        <sz val="8"/>
        <rFont val="Verdana"/>
        <family val="2"/>
      </rPr>
      <t xml:space="preserve">Government sources include MoH, procurement entities, national or social health insurance offices, and the National Immunization Program expenditure and/or budget execution reports. Information on donor expenditures for routine vaccines can be obtained from vaccine procurement records from the GAVI Secretariat, UNICEF country office or Supply Division, PAHO country or regional office, offices of bilateral donors, offices of multilateral donors (World Bank, regional development banks), offices of non-governmental agencies and civil society organizations. The value of donations of routine vaccine and expenditures by foundations, private and other agencies should also be included.
</t>
    </r>
  </si>
  <si>
    <r>
      <rPr>
        <u val="single"/>
        <sz val="8"/>
        <rFont val="Verdana"/>
        <family val="2"/>
      </rPr>
      <t>What it includes</t>
    </r>
    <r>
      <rPr>
        <sz val="8"/>
        <rFont val="Verdana"/>
        <family val="2"/>
      </rPr>
      <t xml:space="preserve">: This figure should include recurrent immunization-specific expenditures on routine immunization from all funding sources, including results from Indicator 6540.  Expenditures for routine vaccines (traditional, new, and under-utilized) and associated injection supplies, salaries and per diems of health staff working full-time on immunization, transport specific for immunization, vehicles and cold chain maintenance, immunization-specific training, social mobilization, monitoring and surveillance, and program management should be included. Shared health systems costs should NOT be included in this indicator. 
</t>
    </r>
    <r>
      <rPr>
        <u val="single"/>
        <sz val="8"/>
        <rFont val="Verdana"/>
        <family val="2"/>
      </rPr>
      <t>Sources of information:</t>
    </r>
    <r>
      <rPr>
        <sz val="8"/>
        <rFont val="Verdana"/>
        <family val="2"/>
      </rPr>
      <t xml:space="preserve"> This figure should primarily come from documents providing actual immunization specific expenditures such as MoH and NIP (National Immunization Program) budget execution reports. Other sources include Health insurance, domestic private partners, international partner agencies and organizations. Total immunization expenditures can be corroborated using documents from other sources such as System of Health Accounts (SHA), ad hoc routine immunization expenditure studies, the baseline year from the cMYP or execution reports, and donor agencies, such as UNICEF country office or Supply Division and PAHO country or regional office.
</t>
    </r>
  </si>
  <si>
    <r>
      <t>Did  your country have a standing technical advisory group on immunization in 2014?
(Do</t>
    </r>
    <r>
      <rPr>
        <b/>
        <sz val="8"/>
        <rFont val="Verdana"/>
        <family val="2"/>
      </rPr>
      <t xml:space="preserve"> not</t>
    </r>
    <r>
      <rPr>
        <sz val="8"/>
        <rFont val="Verdana"/>
        <family val="2"/>
      </rPr>
      <t xml:space="preserve"> report on Inter Agency-Country Committee (ICC))
     </t>
    </r>
    <r>
      <rPr>
        <b/>
        <sz val="8"/>
        <rFont val="Verdana"/>
        <family val="2"/>
      </rPr>
      <t>If yes</t>
    </r>
    <r>
      <rPr>
        <sz val="8"/>
        <rFont val="Verdana"/>
        <family val="2"/>
      </rPr>
      <t>, please continue with questions 6070-6180; otherwise go to question 6190</t>
    </r>
  </si>
  <si>
    <t xml:space="preserve">In 2014 was there a national policy for waste from immunization activities? </t>
  </si>
  <si>
    <r>
      <t xml:space="preserve">In </t>
    </r>
    <r>
      <rPr>
        <b/>
        <sz val="8"/>
        <rFont val="Verdana"/>
        <family val="2"/>
      </rPr>
      <t>column B</t>
    </r>
    <r>
      <rPr>
        <sz val="8"/>
        <rFont val="Verdana"/>
        <family val="2"/>
      </rPr>
      <t xml:space="preserve"> enter the total number of cases for which specimens were collected and tested in a laboratory, regardless of final results of testing</t>
    </r>
  </si>
  <si>
    <t>Record all supplementary activities related to immunization and nutritional supplementation that were conducted at either the national or sub-national levels in 2014. These could include activities related to polio, yellow fever, measles, rubella, influenza, meningitis, and tetanus toxoid vaccines; vitamin A and iron supplements; deworming; and the distribution of insecticide treated bednets (ITNs).</t>
  </si>
  <si>
    <t>Record any supplementary activities related to immunization and nutritional supplementation, at either the national or sub-national levels, that are planned for 2015 and 2016. These could include activities related to polio, yellow fever, measles, rubella, influenza, meningitis, and tetanus toxoid vaccines; vitamin A and iron supplements; deworming; and the distribution of insecticide-treated bednets (ITNs).</t>
  </si>
  <si>
    <r>
      <t>Polio -</t>
    </r>
    <r>
      <rPr>
        <sz val="8"/>
        <rFont val="Verdana"/>
        <family val="2"/>
      </rPr>
      <t xml:space="preserve"> IPV</t>
    </r>
  </si>
  <si>
    <r>
      <t xml:space="preserve">Total number of district reports </t>
    </r>
    <r>
      <rPr>
        <u val="single"/>
        <sz val="8"/>
        <rFont val="Verdana"/>
        <family val="2"/>
      </rPr>
      <t>expected</t>
    </r>
    <r>
      <rPr>
        <sz val="8"/>
        <rFont val="Verdana"/>
        <family val="2"/>
      </rPr>
      <t xml:space="preserve"> at the national level from all districts across reporting periods in 2014 (e.g., # districts x 12 months)</t>
    </r>
  </si>
  <si>
    <t>Hesitancy</t>
  </si>
  <si>
    <t>Opinion</t>
  </si>
  <si>
    <t>Documented Evidence</t>
  </si>
  <si>
    <t>6640-6670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</si>
</sst>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s>
  <fonts count="91">
    <font>
      <sz val="10"/>
      <name val="Arial"/>
      <family val="0"/>
    </font>
    <font>
      <sz val="10"/>
      <name val="Verdana"/>
      <family val="2"/>
    </font>
    <font>
      <sz val="8"/>
      <name val="Arial"/>
      <family val="2"/>
    </font>
    <font>
      <b/>
      <i/>
      <sz val="10"/>
      <color indexed="60"/>
      <name val="Verdana"/>
      <family val="2"/>
    </font>
    <font>
      <i/>
      <sz val="10"/>
      <color indexed="60"/>
      <name val="Verdana"/>
      <family val="2"/>
    </font>
    <font>
      <sz val="8"/>
      <name val="Verdana"/>
      <family val="2"/>
    </font>
    <font>
      <b/>
      <sz val="8"/>
      <name val="Verdana"/>
      <family val="2"/>
    </font>
    <font>
      <sz val="8"/>
      <color indexed="9"/>
      <name val="Verdana"/>
      <family val="2"/>
    </font>
    <font>
      <b/>
      <sz val="8"/>
      <color indexed="9"/>
      <name val="Verdana"/>
      <family val="2"/>
    </font>
    <font>
      <sz val="8"/>
      <color indexed="60"/>
      <name val="Verdana"/>
      <family val="2"/>
    </font>
    <font>
      <i/>
      <sz val="8"/>
      <color indexed="60"/>
      <name val="Verdana"/>
      <family val="2"/>
    </font>
    <font>
      <i/>
      <sz val="8"/>
      <name val="Verdana"/>
      <family val="2"/>
    </font>
    <font>
      <b/>
      <i/>
      <sz val="8"/>
      <name val="Verdana"/>
      <family val="2"/>
    </font>
    <font>
      <b/>
      <sz val="14"/>
      <name val="Sylfaen"/>
      <family val="1"/>
    </font>
    <font>
      <u val="single"/>
      <sz val="10"/>
      <color indexed="12"/>
      <name val="Arial"/>
      <family val="2"/>
    </font>
    <font>
      <b/>
      <sz val="8"/>
      <color indexed="60"/>
      <name val="Verdana"/>
      <family val="2"/>
    </font>
    <font>
      <b/>
      <sz val="14"/>
      <color indexed="43"/>
      <name val="Sylfaen"/>
      <family val="1"/>
    </font>
    <font>
      <b/>
      <sz val="14"/>
      <color indexed="9"/>
      <name val="Sylfaen"/>
      <family val="1"/>
    </font>
    <font>
      <u val="single"/>
      <sz val="10"/>
      <color indexed="36"/>
      <name val="Arial"/>
      <family val="2"/>
    </font>
    <font>
      <u val="single"/>
      <sz val="8"/>
      <color indexed="12"/>
      <name val="Verdana"/>
      <family val="2"/>
    </font>
    <font>
      <i/>
      <u val="single"/>
      <sz val="10"/>
      <color indexed="12"/>
      <name val="Verdana"/>
      <family val="2"/>
    </font>
    <font>
      <b/>
      <sz val="10"/>
      <name val="Verdana"/>
      <family val="2"/>
    </font>
    <font>
      <u val="single"/>
      <sz val="8"/>
      <name val="Verdana"/>
      <family val="2"/>
    </font>
    <font>
      <b/>
      <sz val="10"/>
      <name val="Arial"/>
      <family val="2"/>
    </font>
    <font>
      <sz val="8"/>
      <color indexed="10"/>
      <name val="Verdana"/>
      <family val="2"/>
    </font>
    <font>
      <sz val="8"/>
      <color indexed="12"/>
      <name val="Verdana"/>
      <family val="2"/>
    </font>
    <font>
      <b/>
      <sz val="8"/>
      <name val="Arial"/>
      <family val="2"/>
    </font>
    <font>
      <i/>
      <sz val="8"/>
      <color indexed="16"/>
      <name val="Verdana"/>
      <family val="2"/>
    </font>
    <font>
      <b/>
      <sz val="12"/>
      <name val="Verdana"/>
      <family val="2"/>
    </font>
    <font>
      <b/>
      <sz val="8"/>
      <color indexed="10"/>
      <name val="Verdana"/>
      <family val="2"/>
    </font>
    <font>
      <b/>
      <strike/>
      <sz val="8"/>
      <color indexed="10"/>
      <name val="Verdana"/>
      <family val="2"/>
    </font>
    <font>
      <b/>
      <u val="single"/>
      <sz val="8"/>
      <name val="Verdana"/>
      <family val="2"/>
    </font>
    <font>
      <b/>
      <sz val="11"/>
      <name val="Verdana"/>
      <family val="2"/>
    </font>
    <font>
      <b/>
      <sz val="8"/>
      <color indexed="43"/>
      <name val="Verdana"/>
      <family val="2"/>
    </font>
    <font>
      <b/>
      <strike/>
      <sz val="8"/>
      <name val="Verdana"/>
      <family val="2"/>
    </font>
    <font>
      <strike/>
      <sz val="10"/>
      <name val="Arial"/>
      <family val="2"/>
    </font>
    <font>
      <strike/>
      <sz val="8"/>
      <name val="Verdana"/>
      <family val="2"/>
    </font>
    <font>
      <b/>
      <i/>
      <sz val="8"/>
      <color indexed="60"/>
      <name val="Verdana"/>
      <family val="2"/>
    </font>
    <font>
      <sz val="10"/>
      <color indexed="9"/>
      <name val="Arial"/>
      <family val="2"/>
    </font>
    <font>
      <b/>
      <sz val="14"/>
      <color indexed="10"/>
      <name val="Sylfaen"/>
      <family val="1"/>
    </font>
    <font>
      <sz val="11"/>
      <name val="Calibri"/>
      <family val="2"/>
    </font>
    <font>
      <strike/>
      <sz val="8"/>
      <color indexed="10"/>
      <name val="Verdana"/>
      <family val="2"/>
    </font>
    <font>
      <b/>
      <sz val="11"/>
      <name val="Calibri"/>
      <family val="2"/>
    </font>
    <font>
      <sz val="11"/>
      <name val="Symbol"/>
      <family val="1"/>
    </font>
    <font>
      <sz val="11"/>
      <name val="Courier New"/>
      <family val="3"/>
    </font>
    <font>
      <u val="single"/>
      <sz val="10"/>
      <name val="Verdana"/>
      <family val="2"/>
    </font>
    <font>
      <sz val="10"/>
      <color indexed="60"/>
      <name val="Verdana"/>
      <family val="2"/>
    </font>
    <font>
      <b/>
      <sz val="10"/>
      <color indexed="60"/>
      <name val="Verdana"/>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62"/>
      <name val="Arial"/>
      <family val="2"/>
    </font>
    <font>
      <sz val="8"/>
      <color indexed="8"/>
      <name val="Verdan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Verdana"/>
      <family val="2"/>
    </font>
    <font>
      <u val="single"/>
      <sz val="10"/>
      <color theme="3" tint="0.39998000860214233"/>
      <name val="Arial"/>
      <family val="2"/>
    </font>
    <font>
      <sz val="10"/>
      <color rgb="FF993300"/>
      <name val="Verdana"/>
      <family val="2"/>
    </font>
    <font>
      <sz val="8"/>
      <color theme="1"/>
      <name val="Verdana"/>
      <family val="2"/>
    </font>
    <font>
      <b/>
      <sz val="14"/>
      <color theme="0"/>
      <name val="Sylfae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mediumGray">
        <fgColor indexed="47"/>
      </patternFill>
    </fill>
    <fill>
      <patternFill patternType="lightUp"/>
    </fill>
    <fill>
      <patternFill patternType="solid">
        <fgColor indexed="41"/>
        <bgColor indexed="64"/>
      </patternFill>
    </fill>
    <fill>
      <patternFill patternType="solid">
        <fgColor indexed="9"/>
        <bgColor indexed="64"/>
      </patternFill>
    </fill>
    <fill>
      <patternFill patternType="solid">
        <fgColor indexed="19"/>
        <bgColor indexed="64"/>
      </patternFill>
    </fill>
    <fill>
      <patternFill patternType="lightGray">
        <fgColor indexed="47"/>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indexed="61"/>
        <bgColor indexed="64"/>
      </patternFill>
    </fill>
    <fill>
      <patternFill patternType="solid">
        <fgColor indexed="23"/>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dashed"/>
      <top style="medium"/>
      <bottom style="medium"/>
    </border>
    <border>
      <left style="dashed"/>
      <right style="dashed"/>
      <top style="medium"/>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color indexed="63"/>
      </left>
      <right style="thin"/>
      <top>
        <color indexed="63"/>
      </top>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color indexed="63"/>
      </right>
      <top style="thin"/>
      <bottom style="dotted"/>
    </border>
    <border>
      <left>
        <color indexed="63"/>
      </left>
      <right style="thin"/>
      <top style="thin"/>
      <bottom style="dotted"/>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style="thin"/>
      <top>
        <color indexed="63"/>
      </top>
      <bottom style="dotted"/>
    </border>
    <border>
      <left style="thin"/>
      <right style="medium"/>
      <top style="thin"/>
      <bottom>
        <color indexed="63"/>
      </bottom>
    </border>
    <border>
      <left style="thin"/>
      <right style="thin"/>
      <top style="dotted"/>
      <bottom style="dotted"/>
    </border>
    <border>
      <left style="thin"/>
      <right style="thin"/>
      <top style="dotted"/>
      <bottom style="thin"/>
    </border>
    <border>
      <left>
        <color indexed="63"/>
      </left>
      <right style="medium"/>
      <top style="thin"/>
      <bottom style="medium"/>
    </border>
    <border>
      <left style="thin"/>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style="thin"/>
      <top style="medium"/>
      <bottom style="medium"/>
    </border>
    <border>
      <left style="thin"/>
      <right style="medium"/>
      <top style="medium"/>
      <bottom style="medium"/>
    </border>
    <border>
      <left style="dashed"/>
      <right style="medium"/>
      <top style="medium"/>
      <bottom style="medium"/>
    </border>
    <border>
      <left style="medium"/>
      <right>
        <color indexed="63"/>
      </right>
      <top style="thin"/>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style="thin"/>
    </border>
    <border>
      <left style="medium"/>
      <right style="thin"/>
      <top style="medium"/>
      <bottom style="medium"/>
    </border>
    <border>
      <left>
        <color indexed="63"/>
      </left>
      <right style="medium"/>
      <top style="medium"/>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color indexed="63"/>
      </right>
      <top style="thin">
        <color indexed="60"/>
      </top>
      <bottom>
        <color indexed="63"/>
      </bottom>
    </border>
    <border>
      <left>
        <color indexed="63"/>
      </left>
      <right>
        <color indexed="63"/>
      </right>
      <top style="thin"/>
      <bottom style="medium"/>
    </border>
    <border>
      <left>
        <color indexed="63"/>
      </left>
      <right>
        <color indexed="63"/>
      </right>
      <top style="medium"/>
      <bottom style="thin"/>
    </border>
    <border>
      <left style="medium"/>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dotted"/>
      <top style="thin"/>
      <bottom>
        <color indexed="63"/>
      </bottom>
    </border>
    <border>
      <left>
        <color indexed="63"/>
      </left>
      <right style="dotted"/>
      <top>
        <color indexed="63"/>
      </top>
      <bottom>
        <color indexed="63"/>
      </bottom>
    </border>
    <border>
      <left style="dotted"/>
      <right style="thin"/>
      <top style="thin"/>
      <bottom style="dotted"/>
    </border>
    <border>
      <left style="thin"/>
      <right style="thin"/>
      <top style="thin"/>
      <bottom style="dotted"/>
    </border>
    <border>
      <left style="dotted"/>
      <right style="thin"/>
      <top style="dotted"/>
      <bottom style="dotted"/>
    </border>
    <border>
      <left style="dotted"/>
      <right style="thin"/>
      <top style="dotted"/>
      <bottom>
        <color indexed="63"/>
      </bottom>
    </border>
    <border>
      <left style="thin"/>
      <right style="thin"/>
      <top style="dotted"/>
      <bottom>
        <color indexed="63"/>
      </bottom>
    </border>
    <border>
      <left>
        <color indexed="63"/>
      </left>
      <right style="medium"/>
      <top style="thin"/>
      <bottom>
        <color indexed="63"/>
      </bottom>
    </border>
    <border>
      <left>
        <color indexed="63"/>
      </left>
      <right style="medium"/>
      <top style="thin"/>
      <bottom style="dotted"/>
    </border>
    <border>
      <left style="thin"/>
      <right>
        <color indexed="63"/>
      </right>
      <top style="dotted"/>
      <bottom style="dotted"/>
    </border>
    <border>
      <left>
        <color indexed="63"/>
      </left>
      <right style="medium"/>
      <top style="dotted"/>
      <bottom style="dotted"/>
    </border>
    <border>
      <left>
        <color indexed="63"/>
      </left>
      <right style="medium"/>
      <top style="dotted"/>
      <bottom style="medium"/>
    </border>
    <border>
      <left style="thin"/>
      <right style="thin"/>
      <top style="medium"/>
      <bottom style="medium"/>
    </border>
    <border>
      <left style="thin"/>
      <right>
        <color indexed="63"/>
      </right>
      <top style="medium"/>
      <bottom style="medium"/>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24">
    <xf numFmtId="0" fontId="0" fillId="0" borderId="0" xfId="0" applyAlignment="1">
      <alignment/>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9" fillId="0" borderId="0" xfId="53" applyFont="1" applyAlignment="1" applyProtection="1">
      <alignment vertical="center"/>
      <protection locked="0"/>
    </xf>
    <xf numFmtId="0" fontId="19" fillId="32" borderId="10" xfId="53" applyFont="1" applyFill="1" applyBorder="1" applyAlignment="1" applyProtection="1">
      <alignment horizontal="center" vertical="top" wrapText="1"/>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19" fillId="33" borderId="13" xfId="53" applyFont="1" applyFill="1" applyBorder="1" applyAlignment="1" applyProtection="1">
      <alignment horizontal="center" vertical="top" wrapTex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23" fillId="0" borderId="0" xfId="0" applyFont="1" applyAlignment="1">
      <alignment/>
    </xf>
    <xf numFmtId="0" fontId="19" fillId="32" borderId="13" xfId="53" applyFont="1" applyFill="1" applyBorder="1" applyAlignment="1" applyProtection="1">
      <alignment horizontal="center" vertical="top" wrapText="1"/>
      <protection locked="0"/>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5" fillId="0" borderId="16" xfId="0" applyFont="1" applyBorder="1" applyAlignment="1" applyProtection="1">
      <alignment horizontal="center" vertical="center"/>
      <protection locked="0"/>
    </xf>
    <xf numFmtId="0" fontId="1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19" fillId="0" borderId="0" xfId="53" applyFont="1" applyBorder="1" applyAlignment="1" applyProtection="1">
      <alignment vertical="center"/>
      <protection/>
    </xf>
    <xf numFmtId="0" fontId="5" fillId="34" borderId="11" xfId="0" applyFont="1" applyFill="1" applyBorder="1" applyAlignment="1" applyProtection="1">
      <alignment horizontal="center" vertical="center"/>
      <protection/>
    </xf>
    <xf numFmtId="49" fontId="5" fillId="0" borderId="11"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xf>
    <xf numFmtId="49" fontId="5"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vertical="center" wrapText="1"/>
      <protection locked="0"/>
    </xf>
    <xf numFmtId="0" fontId="5" fillId="0" borderId="11" xfId="0" applyFont="1" applyFill="1" applyBorder="1" applyAlignment="1" applyProtection="1">
      <alignment horizontal="center" vertical="center"/>
      <protection locked="0"/>
    </xf>
    <xf numFmtId="0" fontId="5" fillId="0" borderId="16" xfId="0" applyFont="1" applyFill="1" applyBorder="1" applyAlignment="1" applyProtection="1">
      <alignment vertical="top" wrapText="1"/>
      <protection locked="0"/>
    </xf>
    <xf numFmtId="0" fontId="19" fillId="0" borderId="17" xfId="53" applyFont="1" applyFill="1" applyBorder="1" applyAlignment="1" applyProtection="1">
      <alignment vertical="top" wrapText="1"/>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19" fillId="0" borderId="17" xfId="53" applyFont="1" applyFill="1" applyBorder="1" applyAlignment="1" applyProtection="1">
      <alignment vertical="center" wrapText="1"/>
      <protection locked="0"/>
    </xf>
    <xf numFmtId="49" fontId="5" fillId="0" borderId="18"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19" fillId="32" borderId="19" xfId="53" applyFont="1" applyFill="1" applyBorder="1" applyAlignment="1" applyProtection="1">
      <alignment horizontal="right" vertical="top" wrapText="1"/>
      <protection locked="0"/>
    </xf>
    <xf numFmtId="49" fontId="5" fillId="0" borderId="11"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xf>
    <xf numFmtId="49" fontId="5" fillId="0" borderId="0" xfId="0" applyNumberFormat="1" applyFont="1" applyFill="1" applyAlignment="1" applyProtection="1">
      <alignment vertical="center" wrapText="1"/>
      <protection/>
    </xf>
    <xf numFmtId="49" fontId="5" fillId="0" borderId="12"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vertical="top" wrapText="1"/>
      <protection locked="0"/>
    </xf>
    <xf numFmtId="1" fontId="5" fillId="0" borderId="16" xfId="64" applyNumberFormat="1" applyFont="1" applyBorder="1" applyAlignment="1" applyProtection="1">
      <alignment horizontal="center" vertical="center"/>
      <protection locked="0"/>
    </xf>
    <xf numFmtId="0" fontId="5" fillId="35" borderId="20" xfId="0" applyNumberFormat="1" applyFont="1" applyFill="1" applyBorder="1" applyAlignment="1" applyProtection="1">
      <alignment horizontal="center" vertical="center"/>
      <protection locked="0"/>
    </xf>
    <xf numFmtId="0" fontId="5" fillId="35" borderId="21" xfId="0" applyNumberFormat="1" applyFont="1" applyFill="1" applyBorder="1" applyAlignment="1" applyProtection="1">
      <alignment horizontal="center" vertical="center"/>
      <protection locked="0"/>
    </xf>
    <xf numFmtId="0" fontId="5" fillId="35" borderId="11" xfId="0" applyFont="1" applyFill="1" applyBorder="1" applyAlignment="1" applyProtection="1">
      <alignment vertical="center" wrapText="1"/>
      <protection locked="0"/>
    </xf>
    <xf numFmtId="0" fontId="5" fillId="35" borderId="11"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19" fillId="0" borderId="22" xfId="53" applyFont="1" applyFill="1" applyBorder="1" applyAlignment="1" applyProtection="1">
      <alignment horizontal="center" vertical="top" wrapText="1"/>
      <protection locked="0"/>
    </xf>
    <xf numFmtId="0" fontId="19" fillId="0" borderId="23" xfId="53" applyFont="1" applyFill="1" applyBorder="1" applyAlignment="1" applyProtection="1">
      <alignment horizontal="center" vertical="top" wrapText="1"/>
      <protection locked="0"/>
    </xf>
    <xf numFmtId="0" fontId="6" fillId="0" borderId="11" xfId="0" applyFont="1" applyFill="1" applyBorder="1" applyAlignment="1" applyProtection="1">
      <alignment vertical="center"/>
      <protection/>
    </xf>
    <xf numFmtId="0" fontId="6" fillId="32" borderId="11" xfId="0" applyFont="1" applyFill="1" applyBorder="1" applyAlignment="1" applyProtection="1">
      <alignment horizontal="center" vertical="center" wrapText="1"/>
      <protection/>
    </xf>
    <xf numFmtId="0" fontId="0" fillId="0" borderId="0" xfId="0" applyFont="1" applyAlignment="1">
      <alignment/>
    </xf>
    <xf numFmtId="49" fontId="5" fillId="0" borderId="24" xfId="0" applyNumberFormat="1" applyFont="1" applyBorder="1" applyAlignment="1" applyProtection="1">
      <alignment horizontal="center" vertical="center"/>
      <protection locked="0"/>
    </xf>
    <xf numFmtId="0" fontId="5" fillId="35" borderId="11" xfId="0" applyNumberFormat="1" applyFont="1" applyFill="1" applyBorder="1" applyAlignment="1" applyProtection="1">
      <alignment horizontal="center" vertical="center"/>
      <protection locked="0"/>
    </xf>
    <xf numFmtId="0" fontId="5" fillId="35" borderId="12" xfId="0" applyNumberFormat="1" applyFont="1" applyFill="1" applyBorder="1" applyAlignment="1" applyProtection="1">
      <alignment horizontal="center" vertical="center"/>
      <protection locked="0"/>
    </xf>
    <xf numFmtId="0" fontId="5" fillId="0" borderId="25"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5" fillId="36" borderId="0" xfId="0" applyFont="1" applyFill="1" applyBorder="1" applyAlignment="1" applyProtection="1">
      <alignment vertical="center"/>
      <protection/>
    </xf>
    <xf numFmtId="0" fontId="28" fillId="0" borderId="0" xfId="0" applyFont="1" applyAlignment="1" applyProtection="1">
      <alignment vertical="center"/>
      <protection/>
    </xf>
    <xf numFmtId="0" fontId="5" fillId="0" borderId="0" xfId="0" applyFont="1" applyFill="1" applyAlignment="1" applyProtection="1">
      <alignment vertical="center"/>
      <protection/>
    </xf>
    <xf numFmtId="0" fontId="6" fillId="32" borderId="26" xfId="0" applyFont="1" applyFill="1" applyBorder="1" applyAlignment="1" applyProtection="1">
      <alignment horizontal="center" wrapText="1"/>
      <protection/>
    </xf>
    <xf numFmtId="0" fontId="7" fillId="37" borderId="27" xfId="0" applyFont="1" applyFill="1" applyBorder="1" applyAlignment="1" applyProtection="1">
      <alignment horizontal="center" vertical="center"/>
      <protection/>
    </xf>
    <xf numFmtId="0" fontId="6" fillId="0" borderId="24" xfId="0" applyFont="1" applyFill="1" applyBorder="1" applyAlignment="1" applyProtection="1">
      <alignment vertical="center" wrapText="1"/>
      <protection/>
    </xf>
    <xf numFmtId="0" fontId="6" fillId="0" borderId="24" xfId="0" applyFont="1" applyFill="1" applyBorder="1" applyAlignment="1" applyProtection="1">
      <alignment vertical="center"/>
      <protection/>
    </xf>
    <xf numFmtId="0" fontId="7" fillId="37" borderId="2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7" fillId="37" borderId="11" xfId="0" applyFont="1" applyFill="1" applyBorder="1" applyAlignment="1" applyProtection="1">
      <alignment horizontal="center" vertical="center"/>
      <protection/>
    </xf>
    <xf numFmtId="0" fontId="19" fillId="0" borderId="0" xfId="53" applyFont="1" applyAlignment="1" applyProtection="1">
      <alignment vertical="center"/>
      <protection/>
    </xf>
    <xf numFmtId="0" fontId="1" fillId="0" borderId="0" xfId="0" applyFont="1" applyAlignment="1" applyProtection="1">
      <alignment vertical="center"/>
      <protection/>
    </xf>
    <xf numFmtId="0" fontId="9"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0" fillId="0" borderId="0" xfId="0" applyAlignment="1" applyProtection="1">
      <alignment/>
      <protection/>
    </xf>
    <xf numFmtId="0" fontId="4" fillId="0" borderId="0" xfId="0" applyFont="1" applyBorder="1" applyAlignment="1" applyProtection="1">
      <alignment horizontal="center" vertical="center" wrapText="1"/>
      <protection/>
    </xf>
    <xf numFmtId="0" fontId="10" fillId="0" borderId="0" xfId="0" applyFont="1" applyAlignment="1" applyProtection="1">
      <alignment vertical="center"/>
      <protection/>
    </xf>
    <xf numFmtId="0" fontId="8" fillId="37" borderId="29" xfId="0" applyFont="1" applyFill="1" applyBorder="1" applyAlignment="1" applyProtection="1">
      <alignment vertical="center"/>
      <protection/>
    </xf>
    <xf numFmtId="0" fontId="5" fillId="0" borderId="0" xfId="0" applyFont="1" applyBorder="1" applyAlignment="1" applyProtection="1">
      <alignment vertical="center"/>
      <protection/>
    </xf>
    <xf numFmtId="0" fontId="8" fillId="37" borderId="30" xfId="0" applyFont="1" applyFill="1" applyBorder="1" applyAlignment="1" applyProtection="1">
      <alignment vertical="center"/>
      <protection/>
    </xf>
    <xf numFmtId="0" fontId="6" fillId="0" borderId="31" xfId="0" applyFont="1" applyFill="1" applyBorder="1" applyAlignment="1" applyProtection="1">
      <alignment vertical="center" wrapText="1"/>
      <protection/>
    </xf>
    <xf numFmtId="0" fontId="6" fillId="0" borderId="32" xfId="0" applyFont="1" applyFill="1" applyBorder="1" applyAlignment="1" applyProtection="1">
      <alignment vertical="center" wrapText="1"/>
      <protection/>
    </xf>
    <xf numFmtId="0" fontId="19" fillId="32" borderId="33" xfId="53"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34" xfId="0"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6" fillId="0" borderId="3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32" borderId="16"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49" fontId="5" fillId="0" borderId="0" xfId="0" applyNumberFormat="1" applyFont="1" applyAlignment="1" applyProtection="1">
      <alignment vertical="center" wrapText="1"/>
      <protection/>
    </xf>
    <xf numFmtId="49" fontId="5" fillId="0" borderId="35"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49" fontId="5" fillId="0" borderId="24" xfId="0" applyNumberFormat="1" applyFont="1" applyBorder="1" applyAlignment="1" applyProtection="1">
      <alignment horizontal="center" vertical="center" wrapText="1"/>
      <protection/>
    </xf>
    <xf numFmtId="49" fontId="5" fillId="0" borderId="38" xfId="0" applyNumberFormat="1" applyFont="1" applyBorder="1" applyAlignment="1" applyProtection="1">
      <alignment horizontal="center" vertical="center" wrapText="1"/>
      <protection/>
    </xf>
    <xf numFmtId="0" fontId="6" fillId="0" borderId="35"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36" xfId="0" applyFont="1" applyBorder="1" applyAlignment="1" applyProtection="1">
      <alignment vertical="center" wrapText="1"/>
      <protection/>
    </xf>
    <xf numFmtId="49" fontId="6" fillId="36" borderId="0" xfId="0" applyNumberFormat="1" applyFont="1" applyFill="1" applyBorder="1" applyAlignment="1" applyProtection="1">
      <alignment horizontal="center" vertical="center" wrapText="1"/>
      <protection/>
    </xf>
    <xf numFmtId="0" fontId="5" fillId="36" borderId="0" xfId="0" applyFont="1" applyFill="1" applyBorder="1" applyAlignment="1" applyProtection="1">
      <alignment vertical="center" wrapText="1"/>
      <protection/>
    </xf>
    <xf numFmtId="0" fontId="19" fillId="36" borderId="0" xfId="0" applyFont="1" applyFill="1" applyBorder="1" applyAlignment="1" applyProtection="1">
      <alignment horizontal="center" vertical="center"/>
      <protection/>
    </xf>
    <xf numFmtId="0" fontId="1" fillId="36" borderId="0" xfId="0" applyFont="1" applyFill="1" applyBorder="1" applyAlignment="1" applyProtection="1">
      <alignment vertical="center"/>
      <protection/>
    </xf>
    <xf numFmtId="0" fontId="21" fillId="32" borderId="11" xfId="0" applyFont="1" applyFill="1" applyBorder="1" applyAlignment="1" applyProtection="1">
      <alignment horizontal="center" vertical="center" wrapText="1"/>
      <protection/>
    </xf>
    <xf numFmtId="0" fontId="21" fillId="32" borderId="17" xfId="0" applyFont="1" applyFill="1" applyBorder="1" applyAlignment="1" applyProtection="1">
      <alignment horizontal="center" vertical="center" wrapText="1"/>
      <protection/>
    </xf>
    <xf numFmtId="49" fontId="6" fillId="36" borderId="18" xfId="0" applyNumberFormat="1" applyFont="1" applyFill="1" applyBorder="1" applyAlignment="1" applyProtection="1">
      <alignment horizontal="center" vertical="center" wrapText="1"/>
      <protection/>
    </xf>
    <xf numFmtId="49" fontId="6" fillId="36" borderId="39" xfId="0" applyNumberFormat="1" applyFont="1" applyFill="1" applyBorder="1" applyAlignment="1" applyProtection="1">
      <alignment horizontal="center" vertical="center" wrapText="1"/>
      <protection/>
    </xf>
    <xf numFmtId="0" fontId="5" fillId="36" borderId="39" xfId="0" applyFont="1" applyFill="1" applyBorder="1" applyAlignment="1" applyProtection="1">
      <alignment vertical="center" wrapText="1"/>
      <protection/>
    </xf>
    <xf numFmtId="49" fontId="6" fillId="32" borderId="40" xfId="0" applyNumberFormat="1" applyFont="1" applyFill="1" applyBorder="1" applyAlignment="1" applyProtection="1">
      <alignment horizontal="left" vertical="center" wrapText="1"/>
      <protection/>
    </xf>
    <xf numFmtId="49" fontId="6" fillId="32" borderId="0" xfId="0" applyNumberFormat="1" applyFont="1" applyFill="1" applyBorder="1" applyAlignment="1" applyProtection="1">
      <alignment horizontal="left" vertical="center" wrapText="1"/>
      <protection/>
    </xf>
    <xf numFmtId="49" fontId="6" fillId="32" borderId="41" xfId="0" applyNumberFormat="1" applyFont="1" applyFill="1" applyBorder="1" applyAlignment="1" applyProtection="1">
      <alignment horizontal="left" vertical="center" wrapText="1"/>
      <protection/>
    </xf>
    <xf numFmtId="0" fontId="6" fillId="0" borderId="39" xfId="0" applyFont="1" applyFill="1" applyBorder="1" applyAlignment="1" applyProtection="1">
      <alignment vertical="center" wrapText="1"/>
      <protection/>
    </xf>
    <xf numFmtId="0" fontId="5" fillId="0" borderId="39" xfId="0" applyFont="1" applyFill="1" applyBorder="1" applyAlignment="1" applyProtection="1">
      <alignment vertical="center" wrapText="1"/>
      <protection/>
    </xf>
    <xf numFmtId="49" fontId="6" fillId="0" borderId="39" xfId="0" applyNumberFormat="1" applyFont="1" applyFill="1" applyBorder="1" applyAlignment="1" applyProtection="1">
      <alignment horizontal="center" vertical="center" wrapText="1"/>
      <protection/>
    </xf>
    <xf numFmtId="0" fontId="12" fillId="36" borderId="39" xfId="0" applyFont="1" applyFill="1" applyBorder="1" applyAlignment="1" applyProtection="1">
      <alignment vertical="center" wrapText="1"/>
      <protection/>
    </xf>
    <xf numFmtId="49" fontId="6" fillId="36" borderId="13" xfId="0" applyNumberFormat="1" applyFont="1" applyFill="1" applyBorder="1" applyAlignment="1" applyProtection="1">
      <alignment horizontal="center" vertical="center" wrapText="1"/>
      <protection/>
    </xf>
    <xf numFmtId="0" fontId="5" fillId="36" borderId="13" xfId="0" applyFont="1" applyFill="1" applyBorder="1" applyAlignment="1" applyProtection="1">
      <alignment vertical="center" wrapText="1"/>
      <protection/>
    </xf>
    <xf numFmtId="0" fontId="27" fillId="0" borderId="0" xfId="0" applyFont="1" applyFill="1" applyAlignment="1" applyProtection="1">
      <alignment vertical="center"/>
      <protection/>
    </xf>
    <xf numFmtId="0" fontId="6" fillId="0" borderId="0" xfId="0" applyFont="1" applyAlignment="1" applyProtection="1">
      <alignment vertical="center"/>
      <protection/>
    </xf>
    <xf numFmtId="0" fontId="19" fillId="0" borderId="0" xfId="53"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5" fillId="37" borderId="42"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top" wrapText="1"/>
      <protection/>
    </xf>
    <xf numFmtId="0" fontId="6" fillId="32" borderId="14"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top" wrapText="1"/>
      <protection/>
    </xf>
    <xf numFmtId="0" fontId="6" fillId="32" borderId="16" xfId="0" applyFont="1" applyFill="1" applyBorder="1" applyAlignment="1" applyProtection="1">
      <alignment horizontal="center" vertical="top" wrapText="1"/>
      <protection/>
    </xf>
    <xf numFmtId="0" fontId="5" fillId="0" borderId="0" xfId="0" applyFont="1" applyAlignment="1" applyProtection="1">
      <alignment/>
      <protection/>
    </xf>
    <xf numFmtId="0" fontId="19" fillId="0" borderId="0" xfId="0" applyFont="1" applyBorder="1" applyAlignment="1" applyProtection="1">
      <alignment vertical="center"/>
      <protection/>
    </xf>
    <xf numFmtId="0" fontId="5" fillId="0" borderId="0" xfId="0" applyFont="1" applyBorder="1" applyAlignment="1" applyProtection="1">
      <alignment/>
      <protection/>
    </xf>
    <xf numFmtId="0" fontId="7" fillId="37" borderId="42"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xf>
    <xf numFmtId="0" fontId="6" fillId="32" borderId="22" xfId="0" applyFont="1" applyFill="1" applyBorder="1" applyAlignment="1" applyProtection="1">
      <alignment horizontal="center" vertical="center"/>
      <protection/>
    </xf>
    <xf numFmtId="49" fontId="6" fillId="38"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vertical="center" wrapText="1"/>
      <protection/>
    </xf>
    <xf numFmtId="49" fontId="6" fillId="38" borderId="11" xfId="0" applyNumberFormat="1" applyFont="1" applyFill="1" applyBorder="1" applyAlignment="1" applyProtection="1">
      <alignment horizontal="center" vertical="center"/>
      <protection/>
    </xf>
    <xf numFmtId="0" fontId="6" fillId="33" borderId="18" xfId="0" applyFont="1" applyFill="1" applyBorder="1" applyAlignment="1" applyProtection="1">
      <alignment horizontal="center" vertical="top" wrapText="1"/>
      <protection/>
    </xf>
    <xf numFmtId="0" fontId="7" fillId="37" borderId="44" xfId="0" applyFont="1" applyFill="1" applyBorder="1" applyAlignment="1" applyProtection="1">
      <alignment horizontal="center" vertical="center"/>
      <protection/>
    </xf>
    <xf numFmtId="0" fontId="5" fillId="0" borderId="45" xfId="0" applyFont="1" applyFill="1" applyBorder="1" applyAlignment="1" applyProtection="1">
      <alignment horizontal="left" vertical="center" wrapText="1" indent="1"/>
      <protection/>
    </xf>
    <xf numFmtId="0" fontId="19" fillId="0" borderId="46" xfId="53" applyFont="1" applyFill="1" applyBorder="1" applyAlignment="1" applyProtection="1">
      <alignment horizontal="left" vertical="center" wrapText="1" indent="1"/>
      <protection/>
    </xf>
    <xf numFmtId="0" fontId="5" fillId="0" borderId="0" xfId="0" applyFont="1" applyBorder="1" applyAlignment="1" applyProtection="1">
      <alignment vertical="top" wrapText="1"/>
      <protection/>
    </xf>
    <xf numFmtId="0" fontId="5" fillId="0" borderId="0" xfId="0" applyFont="1" applyAlignment="1" applyProtection="1">
      <alignment horizontal="right" vertical="center"/>
      <protection/>
    </xf>
    <xf numFmtId="0" fontId="6" fillId="0" borderId="0" xfId="0" applyFont="1" applyAlignment="1" applyProtection="1">
      <alignment horizontal="center" vertical="center"/>
      <protection/>
    </xf>
    <xf numFmtId="0" fontId="6" fillId="37" borderId="47" xfId="0" applyFont="1" applyFill="1" applyBorder="1" applyAlignment="1" applyProtection="1">
      <alignment vertical="center"/>
      <protection/>
    </xf>
    <xf numFmtId="0" fontId="7" fillId="37" borderId="48" xfId="0" applyFont="1" applyFill="1" applyBorder="1" applyAlignment="1" applyProtection="1">
      <alignment horizontal="center" vertical="center"/>
      <protection/>
    </xf>
    <xf numFmtId="0" fontId="28" fillId="0" borderId="0" xfId="53" applyFont="1" applyAlignment="1" applyProtection="1">
      <alignment vertical="center"/>
      <protection/>
    </xf>
    <xf numFmtId="0" fontId="28" fillId="0" borderId="0" xfId="0" applyFont="1" applyAlignment="1" applyProtection="1">
      <alignment horizontal="left" vertical="center"/>
      <protection/>
    </xf>
    <xf numFmtId="0" fontId="12" fillId="0" borderId="0" xfId="0" applyFont="1" applyAlignment="1" applyProtection="1">
      <alignment vertical="center"/>
      <protection/>
    </xf>
    <xf numFmtId="0" fontId="6" fillId="32" borderId="49" xfId="0" applyFont="1" applyFill="1" applyBorder="1" applyAlignment="1" applyProtection="1">
      <alignment horizontal="right" vertical="top" wrapText="1" indent="1"/>
      <protection/>
    </xf>
    <xf numFmtId="0" fontId="19" fillId="32" borderId="50" xfId="53" applyFont="1" applyFill="1" applyBorder="1" applyAlignment="1" applyProtection="1">
      <alignment vertical="top" wrapText="1"/>
      <protection/>
    </xf>
    <xf numFmtId="0" fontId="6" fillId="32" borderId="51" xfId="0" applyFont="1" applyFill="1" applyBorder="1" applyAlignment="1" applyProtection="1">
      <alignment horizontal="center" vertical="top" wrapText="1"/>
      <protection/>
    </xf>
    <xf numFmtId="0" fontId="6" fillId="32" borderId="38" xfId="0" applyFont="1" applyFill="1" applyBorder="1" applyAlignment="1" applyProtection="1">
      <alignment horizontal="center" vertical="top" wrapText="1"/>
      <protection/>
    </xf>
    <xf numFmtId="0" fontId="7" fillId="37" borderId="52" xfId="0" applyFont="1" applyFill="1" applyBorder="1" applyAlignment="1" applyProtection="1">
      <alignment horizontal="center" vertical="center"/>
      <protection/>
    </xf>
    <xf numFmtId="0" fontId="11" fillId="32" borderId="19" xfId="0" applyFont="1" applyFill="1" applyBorder="1" applyAlignment="1" applyProtection="1">
      <alignment horizontal="center" vertical="center" wrapText="1"/>
      <protection/>
    </xf>
    <xf numFmtId="0" fontId="5" fillId="32" borderId="25" xfId="0" applyFont="1" applyFill="1" applyBorder="1" applyAlignment="1" applyProtection="1">
      <alignment horizontal="center" vertical="center" wrapText="1"/>
      <protection/>
    </xf>
    <xf numFmtId="0" fontId="6" fillId="32" borderId="25" xfId="0" applyFont="1" applyFill="1" applyBorder="1" applyAlignment="1" applyProtection="1">
      <alignment horizontal="center" vertical="top" wrapText="1"/>
      <protection/>
    </xf>
    <xf numFmtId="0" fontId="5" fillId="32" borderId="25" xfId="0" applyFont="1" applyFill="1" applyBorder="1" applyAlignment="1" applyProtection="1">
      <alignment horizontal="center" vertical="center"/>
      <protection/>
    </xf>
    <xf numFmtId="0" fontId="6" fillId="32" borderId="53" xfId="0" applyFont="1" applyFill="1" applyBorder="1" applyAlignment="1" applyProtection="1">
      <alignment horizontal="center" vertical="top" wrapText="1"/>
      <protection/>
    </xf>
    <xf numFmtId="0" fontId="19" fillId="0" borderId="0" xfId="53" applyFont="1" applyAlignment="1" applyProtection="1">
      <alignment horizontal="right" vertical="center"/>
      <protection/>
    </xf>
    <xf numFmtId="0" fontId="13" fillId="0" borderId="0" xfId="0" applyFont="1" applyAlignment="1" applyProtection="1">
      <alignment horizontal="center" vertical="center"/>
      <protection/>
    </xf>
    <xf numFmtId="0" fontId="13" fillId="0" borderId="0" xfId="0" applyFont="1" applyFill="1" applyAlignment="1" applyProtection="1">
      <alignment horizontal="center" vertical="top"/>
      <protection/>
    </xf>
    <xf numFmtId="0" fontId="5" fillId="37" borderId="5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37" borderId="35" xfId="0" applyFont="1" applyFill="1" applyBorder="1" applyAlignment="1" applyProtection="1">
      <alignment vertical="center" wrapText="1"/>
      <protection/>
    </xf>
    <xf numFmtId="0" fontId="6" fillId="37" borderId="55" xfId="0" applyFont="1" applyFill="1" applyBorder="1" applyAlignment="1" applyProtection="1">
      <alignment vertical="center" wrapText="1"/>
      <protection/>
    </xf>
    <xf numFmtId="0" fontId="6" fillId="32" borderId="18"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0" fontId="5" fillId="0" borderId="18" xfId="53" applyFont="1" applyFill="1" applyBorder="1" applyAlignment="1" applyProtection="1">
      <alignment horizontal="center" vertical="center" wrapText="1"/>
      <protection/>
    </xf>
    <xf numFmtId="0" fontId="6" fillId="32" borderId="50" xfId="0" applyFont="1" applyFill="1" applyBorder="1" applyAlignment="1" applyProtection="1">
      <alignment horizontal="center" vertical="top" wrapText="1"/>
      <protection/>
    </xf>
    <xf numFmtId="0" fontId="6" fillId="32" borderId="39" xfId="0" applyFont="1" applyFill="1" applyBorder="1" applyAlignment="1" applyProtection="1">
      <alignment horizontal="center" vertical="top" wrapText="1"/>
      <protection/>
    </xf>
    <xf numFmtId="0" fontId="5" fillId="0" borderId="13" xfId="0" applyNumberFormat="1" applyFont="1" applyBorder="1" applyAlignment="1" applyProtection="1">
      <alignment horizontal="center" vertical="center"/>
      <protection locked="0"/>
    </xf>
    <xf numFmtId="0" fontId="5" fillId="0" borderId="53" xfId="0" applyNumberFormat="1" applyFont="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7" fillId="37" borderId="28" xfId="0" applyFont="1" applyFill="1" applyBorder="1" applyAlignment="1">
      <alignment horizontal="center" vertical="center"/>
    </xf>
    <xf numFmtId="0" fontId="5" fillId="35" borderId="16" xfId="0" applyFont="1" applyFill="1" applyBorder="1" applyAlignment="1" applyProtection="1">
      <alignment vertical="center" wrapText="1"/>
      <protection locked="0"/>
    </xf>
    <xf numFmtId="0" fontId="5" fillId="35" borderId="24"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49" fontId="5" fillId="35" borderId="43" xfId="0" applyNumberFormat="1" applyFont="1" applyFill="1" applyBorder="1" applyAlignment="1" applyProtection="1">
      <alignment horizontal="center" vertical="center"/>
      <protection locked="0"/>
    </xf>
    <xf numFmtId="0" fontId="19" fillId="0" borderId="19" xfId="53" applyFont="1" applyFill="1" applyBorder="1" applyAlignment="1" applyProtection="1">
      <alignment vertical="top" wrapText="1"/>
      <protection locked="0"/>
    </xf>
    <xf numFmtId="0" fontId="7" fillId="37" borderId="43" xfId="0" applyFont="1" applyFill="1" applyBorder="1" applyAlignment="1" applyProtection="1" quotePrefix="1">
      <alignment horizontal="center" vertical="center"/>
      <protection/>
    </xf>
    <xf numFmtId="0" fontId="7" fillId="37" borderId="11" xfId="0" applyFont="1" applyFill="1" applyBorder="1" applyAlignment="1" applyProtection="1" quotePrefix="1">
      <alignment horizontal="center" vertical="center"/>
      <protection/>
    </xf>
    <xf numFmtId="0" fontId="7" fillId="37" borderId="12" xfId="0" applyFont="1" applyFill="1" applyBorder="1" applyAlignment="1" applyProtection="1" quotePrefix="1">
      <alignment horizontal="center" vertical="center"/>
      <protection/>
    </xf>
    <xf numFmtId="0" fontId="19" fillId="32" borderId="13" xfId="53" applyFont="1" applyFill="1" applyBorder="1" applyAlignment="1" applyProtection="1">
      <alignment horizontal="center" vertical="center" wrapText="1"/>
      <protection locked="0"/>
    </xf>
    <xf numFmtId="0" fontId="19" fillId="35" borderId="17" xfId="53" applyFont="1" applyFill="1" applyBorder="1" applyAlignment="1" applyProtection="1">
      <alignment horizontal="left" vertical="center" wrapText="1" indent="1"/>
      <protection locked="0"/>
    </xf>
    <xf numFmtId="49" fontId="29" fillId="36" borderId="39" xfId="0" applyNumberFormat="1" applyFont="1" applyFill="1" applyBorder="1" applyAlignment="1" applyProtection="1">
      <alignment horizontal="center" vertical="center" wrapText="1"/>
      <protection/>
    </xf>
    <xf numFmtId="0" fontId="28" fillId="0" borderId="0" xfId="0" applyFont="1" applyFill="1" applyAlignment="1" applyProtection="1">
      <alignment vertical="center"/>
      <protection/>
    </xf>
    <xf numFmtId="0" fontId="5" fillId="0" borderId="0" xfId="0" applyFont="1" applyFill="1" applyBorder="1" applyAlignment="1" applyProtection="1">
      <alignment horizontal="left" vertical="center" wrapText="1"/>
      <protection/>
    </xf>
    <xf numFmtId="0" fontId="7" fillId="0" borderId="0" xfId="0" applyFont="1" applyFill="1" applyAlignment="1" applyProtection="1">
      <alignment vertical="center"/>
      <protection/>
    </xf>
    <xf numFmtId="49" fontId="21" fillId="32" borderId="11" xfId="0" applyNumberFormat="1" applyFont="1" applyFill="1" applyBorder="1" applyAlignment="1" applyProtection="1">
      <alignment horizontal="center" vertical="center" wrapText="1"/>
      <protection/>
    </xf>
    <xf numFmtId="0" fontId="5" fillId="36" borderId="18" xfId="0" applyFont="1" applyFill="1" applyBorder="1" applyAlignment="1" applyProtection="1">
      <alignment vertical="center" wrapText="1"/>
      <protection/>
    </xf>
    <xf numFmtId="17" fontId="0" fillId="0" borderId="0" xfId="0" applyNumberFormat="1" applyFont="1" applyAlignment="1">
      <alignment/>
    </xf>
    <xf numFmtId="0" fontId="34" fillId="0" borderId="0" xfId="0" applyFont="1" applyAlignment="1">
      <alignment vertical="center"/>
    </xf>
    <xf numFmtId="0" fontId="0" fillId="0" borderId="0" xfId="0" applyFont="1" applyAlignment="1">
      <alignment/>
    </xf>
    <xf numFmtId="0" fontId="3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5" fillId="0" borderId="0" xfId="0" applyFont="1" applyFill="1" applyAlignment="1" applyProtection="1">
      <alignment vertical="center" wrapText="1"/>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 fontId="5" fillId="0" borderId="53" xfId="0" applyNumberFormat="1" applyFont="1" applyBorder="1" applyAlignment="1" applyProtection="1">
      <alignment horizontal="center" vertical="center"/>
      <protection locked="0"/>
    </xf>
    <xf numFmtId="1" fontId="5" fillId="0" borderId="11" xfId="64" applyNumberFormat="1" applyFont="1" applyBorder="1" applyAlignment="1" applyProtection="1">
      <alignment horizontal="center" vertical="center"/>
      <protection locked="0"/>
    </xf>
    <xf numFmtId="0" fontId="0" fillId="0" borderId="25" xfId="0" applyBorder="1" applyAlignment="1" applyProtection="1">
      <alignment/>
      <protection/>
    </xf>
    <xf numFmtId="0" fontId="5" fillId="0" borderId="56" xfId="0" applyFont="1" applyBorder="1" applyAlignment="1" applyProtection="1">
      <alignment horizontal="center" vertical="center"/>
      <protection/>
    </xf>
    <xf numFmtId="0" fontId="0" fillId="0" borderId="17" xfId="0" applyBorder="1" applyAlignment="1" applyProtection="1">
      <alignment/>
      <protection/>
    </xf>
    <xf numFmtId="0" fontId="5" fillId="0" borderId="16"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23" fillId="0" borderId="0" xfId="0" applyFont="1" applyFill="1" applyAlignment="1">
      <alignment/>
    </xf>
    <xf numFmtId="0" fontId="23" fillId="0" borderId="0" xfId="0" applyFont="1" applyFill="1" applyAlignment="1">
      <alignment horizontal="center"/>
    </xf>
    <xf numFmtId="49" fontId="0" fillId="0" borderId="0" xfId="0" applyNumberFormat="1" applyFill="1" applyAlignment="1">
      <alignment horizontal="right"/>
    </xf>
    <xf numFmtId="0" fontId="0" fillId="0" borderId="11" xfId="0" applyFill="1" applyBorder="1" applyAlignment="1" applyProtection="1">
      <alignment/>
      <protection locked="0"/>
    </xf>
    <xf numFmtId="49" fontId="0" fillId="0" borderId="0" xfId="0" applyNumberFormat="1" applyFill="1" applyBorder="1" applyAlignment="1">
      <alignment horizontal="center"/>
    </xf>
    <xf numFmtId="0" fontId="0" fillId="0" borderId="16" xfId="0" applyFill="1" applyBorder="1" applyAlignment="1" applyProtection="1">
      <alignment/>
      <protection locked="0"/>
    </xf>
    <xf numFmtId="0" fontId="0" fillId="0" borderId="12" xfId="0" applyFill="1" applyBorder="1" applyAlignment="1" applyProtection="1">
      <alignment/>
      <protection locked="0"/>
    </xf>
    <xf numFmtId="0" fontId="0" fillId="0" borderId="15" xfId="0" applyFill="1" applyBorder="1" applyAlignment="1" applyProtection="1">
      <alignment/>
      <protection locked="0"/>
    </xf>
    <xf numFmtId="0" fontId="38" fillId="37" borderId="52" xfId="0" applyFont="1" applyFill="1" applyBorder="1" applyAlignment="1">
      <alignment wrapText="1"/>
    </xf>
    <xf numFmtId="0" fontId="5" fillId="37" borderId="33" xfId="0" applyFont="1" applyFill="1" applyBorder="1" applyAlignment="1" applyProtection="1">
      <alignment vertical="center"/>
      <protection/>
    </xf>
    <xf numFmtId="0" fontId="19" fillId="0" borderId="17" xfId="53" applyFont="1" applyFill="1" applyBorder="1" applyAlignment="1" applyProtection="1">
      <alignment horizontal="center" vertical="center" wrapText="1"/>
      <protection locked="0"/>
    </xf>
    <xf numFmtId="0" fontId="5" fillId="35" borderId="57" xfId="0" applyFont="1" applyFill="1" applyBorder="1" applyAlignment="1" applyProtection="1">
      <alignment horizontal="center" vertical="center"/>
      <protection locked="0"/>
    </xf>
    <xf numFmtId="0" fontId="6" fillId="32" borderId="4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locked="0"/>
    </xf>
    <xf numFmtId="0" fontId="5" fillId="35" borderId="18" xfId="0" applyFont="1" applyFill="1" applyBorder="1" applyAlignment="1" applyProtection="1">
      <alignment horizontal="center" vertical="center"/>
      <protection locked="0"/>
    </xf>
    <xf numFmtId="1" fontId="5" fillId="0" borderId="11" xfId="64" applyNumberFormat="1" applyFont="1" applyFill="1" applyBorder="1" applyAlignment="1" applyProtection="1">
      <alignment horizontal="center" vertical="center"/>
      <protection locked="0"/>
    </xf>
    <xf numFmtId="1" fontId="5" fillId="0" borderId="12" xfId="64" applyNumberFormat="1" applyFont="1" applyFill="1" applyBorder="1" applyAlignment="1" applyProtection="1">
      <alignment horizontal="center" vertical="center"/>
      <protection locked="0"/>
    </xf>
    <xf numFmtId="0" fontId="5" fillId="0" borderId="18" xfId="0" applyFont="1" applyBorder="1" applyAlignment="1" applyProtection="1">
      <alignment vertical="center" wrapText="1"/>
      <protection locked="0"/>
    </xf>
    <xf numFmtId="1" fontId="5" fillId="0" borderId="18" xfId="64" applyNumberFormat="1"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35" borderId="59" xfId="0" applyFont="1" applyFill="1" applyBorder="1" applyAlignment="1" applyProtection="1">
      <alignment horizontal="center" vertical="center"/>
      <protection locked="0"/>
    </xf>
    <xf numFmtId="0" fontId="5" fillId="35" borderId="60" xfId="0" applyFont="1" applyFill="1" applyBorder="1" applyAlignment="1" applyProtection="1">
      <alignment horizontal="center" vertical="center"/>
      <protection locked="0"/>
    </xf>
    <xf numFmtId="0" fontId="19" fillId="0" borderId="23" xfId="53" applyFont="1" applyFill="1" applyBorder="1" applyAlignment="1" applyProtection="1">
      <alignment horizontal="center" vertical="center" wrapText="1"/>
      <protection locked="0"/>
    </xf>
    <xf numFmtId="0" fontId="5" fillId="36" borderId="39" xfId="0" applyNumberFormat="1" applyFont="1" applyFill="1" applyBorder="1" applyAlignment="1" applyProtection="1">
      <alignment vertical="center" wrapText="1"/>
      <protection/>
    </xf>
    <xf numFmtId="0" fontId="7" fillId="37" borderId="27" xfId="0" applyFont="1" applyFill="1" applyBorder="1" applyAlignment="1">
      <alignment horizontal="center" vertical="center"/>
    </xf>
    <xf numFmtId="1" fontId="5" fillId="0" borderId="15" xfId="64" applyNumberFormat="1" applyFont="1" applyBorder="1" applyAlignment="1" applyProtection="1">
      <alignment horizontal="center" vertical="center"/>
      <protection locked="0"/>
    </xf>
    <xf numFmtId="0" fontId="5" fillId="0" borderId="41" xfId="0" applyFont="1" applyFill="1" applyBorder="1" applyAlignment="1" applyProtection="1">
      <alignment wrapText="1"/>
      <protection/>
    </xf>
    <xf numFmtId="0" fontId="19" fillId="36" borderId="18" xfId="53" applyFont="1" applyFill="1" applyBorder="1" applyAlignment="1" applyProtection="1">
      <alignment horizontal="center" vertical="center"/>
      <protection locked="0"/>
    </xf>
    <xf numFmtId="0" fontId="19" fillId="36" borderId="41" xfId="53" applyFont="1" applyFill="1" applyBorder="1" applyAlignment="1" applyProtection="1">
      <alignment horizontal="center" vertical="center"/>
      <protection locked="0"/>
    </xf>
    <xf numFmtId="0" fontId="19" fillId="0" borderId="41" xfId="53" applyFont="1" applyFill="1" applyBorder="1" applyAlignment="1" applyProtection="1">
      <alignment horizontal="center" vertical="center"/>
      <protection locked="0"/>
    </xf>
    <xf numFmtId="0" fontId="19" fillId="36" borderId="25" xfId="53" applyFont="1" applyFill="1" applyBorder="1" applyAlignment="1" applyProtection="1">
      <alignment horizontal="center" vertical="center"/>
      <protection locked="0"/>
    </xf>
    <xf numFmtId="49" fontId="5" fillId="0" borderId="18" xfId="0" applyNumberFormat="1" applyFont="1" applyBorder="1" applyAlignment="1" applyProtection="1">
      <alignment horizontal="center" vertical="center" wrapText="1"/>
      <protection locked="0"/>
    </xf>
    <xf numFmtId="0" fontId="19" fillId="0" borderId="22" xfId="53" applyFont="1" applyFill="1" applyBorder="1" applyAlignment="1" applyProtection="1">
      <alignment vertical="center" wrapText="1"/>
      <protection locked="0"/>
    </xf>
    <xf numFmtId="0" fontId="6" fillId="32" borderId="11" xfId="0" applyFont="1" applyFill="1" applyBorder="1" applyAlignment="1">
      <alignment horizontal="center" wrapText="1"/>
    </xf>
    <xf numFmtId="0" fontId="6" fillId="32" borderId="16" xfId="0" applyFont="1" applyFill="1" applyBorder="1" applyAlignment="1">
      <alignment horizontal="center" wrapText="1"/>
    </xf>
    <xf numFmtId="0" fontId="28" fillId="0" borderId="0" xfId="0" applyFont="1" applyFill="1" applyAlignment="1">
      <alignment/>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0" fontId="6" fillId="0" borderId="24" xfId="0" applyFont="1" applyFill="1" applyBorder="1" applyAlignment="1" applyProtection="1">
      <alignment horizontal="center" vertical="center" wrapText="1"/>
      <protection/>
    </xf>
    <xf numFmtId="49" fontId="5" fillId="0" borderId="0" xfId="0" applyNumberFormat="1" applyFont="1" applyBorder="1" applyAlignment="1" applyProtection="1">
      <alignment vertical="center" wrapText="1"/>
      <protection/>
    </xf>
    <xf numFmtId="1" fontId="5" fillId="0" borderId="0" xfId="64" applyNumberFormat="1" applyFont="1" applyBorder="1" applyAlignment="1" applyProtection="1">
      <alignment horizontal="center" vertical="center"/>
      <protection/>
    </xf>
    <xf numFmtId="0" fontId="23" fillId="0" borderId="0" xfId="0" applyFont="1" applyAlignment="1" applyProtection="1">
      <alignment/>
      <protection/>
    </xf>
    <xf numFmtId="0" fontId="5" fillId="0" borderId="11" xfId="0" applyFont="1" applyBorder="1" applyAlignment="1" applyProtection="1">
      <alignment horizontal="right" vertical="center" wrapText="1"/>
      <protection locked="0"/>
    </xf>
    <xf numFmtId="0" fontId="5" fillId="0" borderId="12" xfId="0" applyFont="1" applyBorder="1" applyAlignment="1" applyProtection="1">
      <alignment horizontal="right" vertical="center" wrapText="1"/>
      <protection locked="0"/>
    </xf>
    <xf numFmtId="0" fontId="5" fillId="0" borderId="18" xfId="0" applyFont="1" applyBorder="1" applyAlignment="1" applyProtection="1">
      <alignment vertical="center"/>
      <protection/>
    </xf>
    <xf numFmtId="0" fontId="19" fillId="0" borderId="39" xfId="53"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Alignment="1">
      <alignment/>
    </xf>
    <xf numFmtId="0" fontId="6" fillId="0" borderId="24" xfId="0" applyFont="1" applyFill="1" applyBorder="1" applyAlignment="1" applyProtection="1">
      <alignment horizontal="left" vertical="center" wrapText="1"/>
      <protection/>
    </xf>
    <xf numFmtId="0" fontId="5" fillId="0" borderId="18" xfId="54" applyFont="1" applyFill="1" applyBorder="1" applyAlignment="1" applyProtection="1">
      <alignment horizontal="center" vertical="center" wrapText="1"/>
      <protection/>
    </xf>
    <xf numFmtId="0" fontId="5" fillId="0" borderId="39" xfId="54" applyFont="1" applyFill="1" applyBorder="1" applyAlignment="1" applyProtection="1">
      <alignment horizontal="center" vertical="center" wrapText="1"/>
      <protection locked="0"/>
    </xf>
    <xf numFmtId="0" fontId="5" fillId="0" borderId="41" xfId="54" applyFont="1" applyFill="1" applyBorder="1" applyAlignment="1" applyProtection="1">
      <alignment horizontal="center" vertical="center" wrapText="1"/>
      <protection locked="0"/>
    </xf>
    <xf numFmtId="0" fontId="19" fillId="0" borderId="23" xfId="53" applyFont="1" applyFill="1" applyBorder="1" applyAlignment="1" applyProtection="1">
      <alignment vertical="center" wrapText="1"/>
      <protection locked="0"/>
    </xf>
    <xf numFmtId="0" fontId="5" fillId="0" borderId="12" xfId="0" applyNumberFormat="1" applyFont="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61" xfId="0" applyNumberFormat="1" applyFont="1" applyBorder="1" applyAlignment="1" applyProtection="1">
      <alignment horizontal="center" vertical="center"/>
      <protection locked="0"/>
    </xf>
    <xf numFmtId="0" fontId="6" fillId="32" borderId="14" xfId="0" applyFont="1" applyFill="1" applyBorder="1" applyAlignment="1" applyProtection="1">
      <alignment horizontal="center" vertical="center"/>
      <protection/>
    </xf>
    <xf numFmtId="49" fontId="6" fillId="38" borderId="16" xfId="0" applyNumberFormat="1" applyFont="1" applyFill="1" applyBorder="1" applyAlignment="1" applyProtection="1">
      <alignment horizontal="center" vertical="center" wrapText="1"/>
      <protection/>
    </xf>
    <xf numFmtId="49" fontId="6" fillId="38" borderId="16" xfId="0" applyNumberFormat="1" applyFont="1" applyFill="1" applyBorder="1" applyAlignment="1" applyProtection="1">
      <alignment horizontal="center" vertical="center"/>
      <protection/>
    </xf>
    <xf numFmtId="0" fontId="6" fillId="32" borderId="31" xfId="0" applyFont="1" applyFill="1" applyBorder="1" applyAlignment="1" applyProtection="1">
      <alignment horizontal="center" vertical="center"/>
      <protection/>
    </xf>
    <xf numFmtId="0" fontId="7" fillId="37" borderId="12"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5" fillId="0" borderId="62" xfId="0" applyFont="1" applyFill="1" applyBorder="1" applyAlignment="1" applyProtection="1">
      <alignment horizontal="left" vertical="center" wrapText="1" indent="1"/>
      <protection/>
    </xf>
    <xf numFmtId="0" fontId="19" fillId="0" borderId="63" xfId="53" applyFont="1" applyFill="1" applyBorder="1" applyAlignment="1" applyProtection="1">
      <alignment horizontal="left" vertical="center" indent="1"/>
      <protection/>
    </xf>
    <xf numFmtId="0" fontId="5" fillId="0" borderId="0" xfId="0" applyFont="1" applyFill="1" applyBorder="1" applyAlignment="1" applyProtection="1">
      <alignment vertical="top" wrapText="1"/>
      <protection/>
    </xf>
    <xf numFmtId="0" fontId="19" fillId="0" borderId="0" xfId="53" applyFont="1" applyFill="1" applyBorder="1" applyAlignment="1" applyProtection="1">
      <alignment horizontal="center" vertical="center" wrapText="1"/>
      <protection/>
    </xf>
    <xf numFmtId="0" fontId="6" fillId="0" borderId="64" xfId="0" applyFont="1" applyFill="1" applyBorder="1" applyAlignment="1" applyProtection="1">
      <alignment vertical="center"/>
      <protection/>
    </xf>
    <xf numFmtId="1" fontId="5" fillId="0" borderId="58" xfId="64" applyNumberFormat="1" applyFont="1" applyBorder="1" applyAlignment="1" applyProtection="1">
      <alignment horizontal="center" vertical="center"/>
      <protection locked="0"/>
    </xf>
    <xf numFmtId="0" fontId="19" fillId="0" borderId="65" xfId="53" applyFont="1" applyFill="1" applyBorder="1" applyAlignment="1" applyProtection="1">
      <alignment vertical="center" wrapText="1"/>
      <protection locked="0"/>
    </xf>
    <xf numFmtId="0" fontId="5" fillId="0" borderId="66" xfId="0" applyFont="1" applyBorder="1" applyAlignment="1" applyProtection="1">
      <alignment horizontal="center" vertical="center"/>
      <protection locked="0"/>
    </xf>
    <xf numFmtId="0" fontId="22" fillId="36" borderId="41" xfId="53"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xf>
    <xf numFmtId="0" fontId="5" fillId="0" borderId="0" xfId="0" applyFont="1" applyFill="1" applyBorder="1" applyAlignment="1" applyProtection="1">
      <alignment horizontal="left" vertical="center" wrapText="1" indent="1"/>
      <protection/>
    </xf>
    <xf numFmtId="49" fontId="0" fillId="0" borderId="0" xfId="0" applyNumberFormat="1" applyFont="1" applyFill="1" applyBorder="1" applyAlignment="1">
      <alignment horizontal="center"/>
    </xf>
    <xf numFmtId="0" fontId="43" fillId="0" borderId="0" xfId="0" applyFont="1" applyAlignment="1">
      <alignment horizontal="left" vertical="center" indent="2"/>
    </xf>
    <xf numFmtId="0" fontId="44" fillId="0" borderId="0" xfId="0" applyFont="1" applyAlignment="1">
      <alignment horizontal="left" vertical="center" indent="6"/>
    </xf>
    <xf numFmtId="0" fontId="5" fillId="0" borderId="12" xfId="0" applyFont="1" applyFill="1" applyBorder="1" applyAlignment="1" applyProtection="1">
      <alignment vertical="center" wrapText="1"/>
      <protection/>
    </xf>
    <xf numFmtId="0" fontId="5" fillId="0" borderId="0" xfId="0" applyFont="1" applyFill="1" applyAlignment="1">
      <alignment vertical="center"/>
    </xf>
    <xf numFmtId="0" fontId="0" fillId="0" borderId="0" xfId="0" applyFill="1" applyAlignment="1">
      <alignment vertical="center"/>
    </xf>
    <xf numFmtId="0" fontId="0" fillId="39" borderId="0" xfId="0" applyFill="1" applyAlignment="1">
      <alignment/>
    </xf>
    <xf numFmtId="49" fontId="16" fillId="0" borderId="0" xfId="0"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5" fillId="0" borderId="0" xfId="61" applyFont="1" applyAlignment="1" applyProtection="1">
      <alignment vertical="center"/>
      <protection/>
    </xf>
    <xf numFmtId="0" fontId="5" fillId="0" borderId="0" xfId="61" applyFont="1" applyFill="1" applyAlignment="1" applyProtection="1">
      <alignment vertical="center"/>
      <protection/>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wrapText="1"/>
      <protection/>
    </xf>
    <xf numFmtId="0" fontId="7" fillId="0" borderId="0" xfId="61" applyFont="1" applyFill="1" applyBorder="1" applyAlignment="1" applyProtection="1">
      <alignment horizontal="center" vertical="center"/>
      <protection/>
    </xf>
    <xf numFmtId="0" fontId="28" fillId="0" borderId="0" xfId="61" applyFont="1" applyAlignment="1" applyProtection="1">
      <alignment vertical="center"/>
      <protection/>
    </xf>
    <xf numFmtId="0" fontId="5" fillId="0" borderId="0" xfId="61" applyFont="1" applyBorder="1" applyAlignment="1" applyProtection="1">
      <alignment horizontal="center" vertical="center"/>
      <protection/>
    </xf>
    <xf numFmtId="0" fontId="6" fillId="0" borderId="0"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12" xfId="6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locked="0"/>
    </xf>
    <xf numFmtId="0" fontId="7" fillId="37" borderId="28" xfId="61" applyFont="1" applyFill="1" applyBorder="1" applyAlignment="1" applyProtection="1">
      <alignment horizontal="center" vertical="center"/>
      <protection/>
    </xf>
    <xf numFmtId="0" fontId="5" fillId="0" borderId="13" xfId="61" applyFont="1" applyFill="1" applyBorder="1" applyAlignment="1" applyProtection="1">
      <alignment horizontal="center" vertical="center"/>
      <protection locked="0"/>
    </xf>
    <xf numFmtId="0" fontId="5" fillId="0" borderId="10" xfId="61" applyFont="1" applyFill="1" applyBorder="1" applyAlignment="1" applyProtection="1">
      <alignment horizontal="center" vertical="center"/>
      <protection locked="0"/>
    </xf>
    <xf numFmtId="0" fontId="7" fillId="37" borderId="27" xfId="61" applyFont="1" applyFill="1" applyBorder="1" applyAlignment="1" applyProtection="1">
      <alignment horizontal="center" vertical="center"/>
      <protection/>
    </xf>
    <xf numFmtId="0" fontId="5" fillId="34" borderId="11" xfId="61" applyFont="1" applyFill="1" applyBorder="1" applyAlignment="1" applyProtection="1">
      <alignment horizontal="center" vertical="center"/>
      <protection/>
    </xf>
    <xf numFmtId="0" fontId="6" fillId="32" borderId="43" xfId="61" applyFont="1" applyFill="1" applyBorder="1" applyAlignment="1" applyProtection="1">
      <alignment horizontal="center" wrapText="1"/>
      <protection/>
    </xf>
    <xf numFmtId="0" fontId="6" fillId="0" borderId="67" xfId="0" applyNumberFormat="1" applyFont="1" applyBorder="1" applyAlignment="1" applyProtection="1">
      <alignment horizontal="center" vertical="center"/>
      <protection/>
    </xf>
    <xf numFmtId="0" fontId="11" fillId="32" borderId="39" xfId="61" applyFont="1" applyFill="1" applyBorder="1" applyAlignment="1" applyProtection="1">
      <alignment horizontal="center" vertical="top" wrapText="1"/>
      <protection/>
    </xf>
    <xf numFmtId="0" fontId="6" fillId="32" borderId="39" xfId="61" applyFont="1" applyFill="1" applyBorder="1" applyAlignment="1" applyProtection="1">
      <alignment horizontal="center" vertical="center" wrapText="1"/>
      <protection/>
    </xf>
    <xf numFmtId="0" fontId="5" fillId="0" borderId="11" xfId="61" applyFont="1" applyFill="1" applyBorder="1" applyAlignment="1" applyProtection="1">
      <alignment horizontal="center" vertical="center"/>
      <protection locked="0"/>
    </xf>
    <xf numFmtId="0" fontId="6" fillId="32" borderId="14" xfId="61" applyFont="1" applyFill="1" applyBorder="1" applyAlignment="1" applyProtection="1">
      <alignment horizontal="center" wrapText="1"/>
      <protection/>
    </xf>
    <xf numFmtId="0" fontId="11" fillId="32" borderId="38" xfId="61" applyFont="1" applyFill="1" applyBorder="1" applyAlignment="1" applyProtection="1">
      <alignment horizontal="center" vertical="top" wrapText="1"/>
      <protection/>
    </xf>
    <xf numFmtId="49" fontId="6" fillId="36" borderId="40" xfId="0" applyNumberFormat="1" applyFont="1" applyFill="1" applyBorder="1" applyAlignment="1" applyProtection="1">
      <alignment horizontal="center" vertical="center" wrapText="1"/>
      <protection/>
    </xf>
    <xf numFmtId="0" fontId="86" fillId="0" borderId="39" xfId="0" applyFont="1" applyBorder="1" applyAlignment="1">
      <alignment wrapText="1"/>
    </xf>
    <xf numFmtId="0" fontId="4" fillId="0"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33" fillId="0" borderId="0" xfId="0" applyFont="1" applyFill="1" applyAlignment="1" applyProtection="1">
      <alignment vertical="center"/>
      <protection/>
    </xf>
    <xf numFmtId="0" fontId="33"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32" fillId="0" borderId="0" xfId="0" applyFont="1" applyFill="1" applyAlignment="1" applyProtection="1">
      <alignment vertical="center"/>
      <protection/>
    </xf>
    <xf numFmtId="0" fontId="19" fillId="0" borderId="0" xfId="53" applyFont="1" applyFill="1" applyBorder="1" applyAlignment="1" applyProtection="1">
      <alignment vertical="center"/>
      <protection/>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vertical="center"/>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protection locked="0"/>
    </xf>
    <xf numFmtId="0" fontId="19" fillId="0" borderId="0" xfId="53" applyFont="1" applyFill="1" applyAlignment="1" applyProtection="1">
      <alignment vertical="center"/>
      <protection locked="0"/>
    </xf>
    <xf numFmtId="0" fontId="5" fillId="29" borderId="26" xfId="0" applyFont="1" applyFill="1" applyBorder="1" applyAlignment="1" applyProtection="1">
      <alignment horizontal="center" vertical="center" wrapText="1"/>
      <protection/>
    </xf>
    <xf numFmtId="0" fontId="5" fillId="29" borderId="51" xfId="0" applyFont="1" applyFill="1" applyBorder="1" applyAlignment="1" applyProtection="1">
      <alignment horizontal="center" vertical="center" wrapText="1"/>
      <protection/>
    </xf>
    <xf numFmtId="0" fontId="19" fillId="29" borderId="13" xfId="53" applyFont="1" applyFill="1" applyBorder="1" applyAlignment="1" applyProtection="1">
      <alignment horizontal="center" vertical="center" wrapText="1"/>
      <protection locked="0"/>
    </xf>
    <xf numFmtId="0" fontId="5" fillId="29" borderId="13" xfId="0" applyFont="1" applyFill="1" applyBorder="1" applyAlignment="1" applyProtection="1">
      <alignment vertical="center" wrapText="1"/>
      <protection/>
    </xf>
    <xf numFmtId="0" fontId="19" fillId="29" borderId="10" xfId="53" applyFont="1" applyFill="1" applyBorder="1" applyAlignment="1" applyProtection="1">
      <alignment horizontal="center" vertical="center" wrapText="1"/>
      <protection/>
    </xf>
    <xf numFmtId="0" fontId="5" fillId="40" borderId="16" xfId="0" applyFont="1" applyFill="1" applyBorder="1" applyAlignment="1" applyProtection="1">
      <alignment horizontal="center" vertical="center"/>
      <protection locked="0"/>
    </xf>
    <xf numFmtId="0" fontId="5" fillId="40" borderId="15" xfId="0"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protection locked="0"/>
    </xf>
    <xf numFmtId="0" fontId="5" fillId="40" borderId="12" xfId="0" applyFont="1" applyFill="1" applyBorder="1" applyAlignment="1" applyProtection="1">
      <alignment horizontal="center" vertical="center"/>
      <protection locked="0"/>
    </xf>
    <xf numFmtId="0" fontId="7" fillId="41" borderId="0" xfId="0" applyFont="1" applyFill="1" applyBorder="1" applyAlignment="1" applyProtection="1">
      <alignment horizontal="center" vertical="center"/>
      <protection/>
    </xf>
    <xf numFmtId="0" fontId="7" fillId="37" borderId="56" xfId="0" applyFont="1" applyFill="1" applyBorder="1" applyAlignment="1" applyProtection="1">
      <alignment horizontal="center" vertical="center"/>
      <protection/>
    </xf>
    <xf numFmtId="0" fontId="7" fillId="37" borderId="22" xfId="0" applyFont="1" applyFill="1" applyBorder="1" applyAlignment="1" applyProtection="1">
      <alignment horizontal="center" vertical="center"/>
      <protection/>
    </xf>
    <xf numFmtId="0" fontId="7" fillId="37" borderId="68" xfId="0" applyFont="1" applyFill="1" applyBorder="1" applyAlignment="1" applyProtection="1">
      <alignment horizontal="center" vertical="center"/>
      <protection/>
    </xf>
    <xf numFmtId="0" fontId="5" fillId="0" borderId="15" xfId="0" applyFont="1" applyFill="1" applyBorder="1" applyAlignment="1" applyProtection="1">
      <alignment vertical="top" wrapText="1"/>
      <protection locked="0"/>
    </xf>
    <xf numFmtId="0" fontId="7" fillId="37" borderId="43" xfId="0" applyFont="1" applyFill="1" applyBorder="1" applyAlignment="1" applyProtection="1">
      <alignment horizontal="center" vertical="center"/>
      <protection/>
    </xf>
    <xf numFmtId="0" fontId="42" fillId="0" borderId="0" xfId="0" applyFont="1" applyFill="1" applyAlignment="1">
      <alignment vertical="center"/>
    </xf>
    <xf numFmtId="0" fontId="40" fillId="0" borderId="0" xfId="0" applyFont="1" applyFill="1" applyAlignment="1">
      <alignment vertical="center" wrapText="1"/>
    </xf>
    <xf numFmtId="0" fontId="5" fillId="0" borderId="0" xfId="0" applyFont="1" applyFill="1" applyBorder="1" applyAlignment="1" applyProtection="1">
      <alignment horizontal="left" vertical="center" wrapText="1" indent="3"/>
      <protection/>
    </xf>
    <xf numFmtId="0" fontId="5" fillId="0" borderId="0" xfId="53" applyFont="1" applyFill="1" applyBorder="1" applyAlignment="1" applyProtection="1">
      <alignment horizontal="left" vertical="center" wrapText="1" indent="3"/>
      <protection/>
    </xf>
    <xf numFmtId="0" fontId="7" fillId="37" borderId="17" xfId="0" applyFont="1" applyFill="1" applyBorder="1" applyAlignment="1" applyProtection="1">
      <alignment horizontal="center" vertical="center"/>
      <protection/>
    </xf>
    <xf numFmtId="0" fontId="40" fillId="0" borderId="0" xfId="53" applyFont="1" applyFill="1" applyAlignment="1" applyProtection="1">
      <alignment vertical="center" wrapText="1"/>
      <protection/>
    </xf>
    <xf numFmtId="0" fontId="48" fillId="0" borderId="0" xfId="0" applyFont="1" applyAlignment="1">
      <alignment vertical="center"/>
    </xf>
    <xf numFmtId="0" fontId="5" fillId="35" borderId="13"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5" borderId="18" xfId="0" applyNumberFormat="1" applyFont="1" applyFill="1" applyBorder="1" applyAlignment="1" applyProtection="1">
      <alignment horizontal="center" vertical="center"/>
      <protection locked="0"/>
    </xf>
    <xf numFmtId="0" fontId="5" fillId="35" borderId="13" xfId="0" applyNumberFormat="1" applyFont="1" applyFill="1" applyBorder="1" applyAlignment="1" applyProtection="1">
      <alignment horizontal="center" vertical="center"/>
      <protection locked="0"/>
    </xf>
    <xf numFmtId="49" fontId="5" fillId="0" borderId="13" xfId="0" applyNumberFormat="1" applyFont="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0" fontId="5" fillId="35" borderId="18"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wrapText="1"/>
      <protection locked="0"/>
    </xf>
    <xf numFmtId="0" fontId="19" fillId="36" borderId="39" xfId="53" applyFont="1" applyFill="1" applyBorder="1" applyAlignment="1" applyProtection="1">
      <alignment horizontal="center" vertical="center"/>
      <protection locked="0"/>
    </xf>
    <xf numFmtId="0" fontId="5" fillId="0" borderId="39" xfId="0" applyFont="1" applyBorder="1" applyAlignment="1">
      <alignment wrapText="1"/>
    </xf>
    <xf numFmtId="0" fontId="6" fillId="0" borderId="18" xfId="0" applyFont="1" applyFill="1" applyBorder="1" applyAlignment="1" applyProtection="1">
      <alignment vertical="center" wrapText="1"/>
      <protection/>
    </xf>
    <xf numFmtId="0" fontId="5" fillId="34" borderId="13"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19" fillId="32" borderId="13" xfId="53" applyFont="1" applyFill="1" applyBorder="1" applyAlignment="1" applyProtection="1">
      <alignment horizontal="center" vertical="center"/>
      <protection locked="0"/>
    </xf>
    <xf numFmtId="0" fontId="19" fillId="0" borderId="0" xfId="53" applyFont="1" applyFill="1" applyBorder="1" applyAlignment="1" applyProtection="1">
      <alignment vertical="center" wrapText="1"/>
      <protection/>
    </xf>
    <xf numFmtId="0" fontId="5" fillId="0" borderId="0" xfId="0" applyNumberFormat="1" applyFont="1" applyBorder="1" applyAlignment="1" applyProtection="1">
      <alignment horizontal="center" vertical="center"/>
      <protection/>
    </xf>
    <xf numFmtId="0" fontId="5" fillId="40" borderId="24" xfId="0"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protection locked="0"/>
    </xf>
    <xf numFmtId="0" fontId="19" fillId="0" borderId="69" xfId="53" applyFont="1" applyFill="1" applyBorder="1" applyAlignment="1" applyProtection="1">
      <alignment horizontal="left" vertical="center"/>
      <protection locked="0"/>
    </xf>
    <xf numFmtId="0" fontId="19" fillId="0" borderId="70" xfId="53" applyFont="1" applyFill="1" applyBorder="1" applyAlignment="1" applyProtection="1">
      <alignment vertical="top" wrapText="1"/>
      <protection locked="0"/>
    </xf>
    <xf numFmtId="0" fontId="5" fillId="29" borderId="12" xfId="0" applyFont="1" applyFill="1" applyBorder="1" applyAlignment="1" applyProtection="1">
      <alignment horizontal="left" vertical="center" wrapText="1" indent="3"/>
      <protection/>
    </xf>
    <xf numFmtId="0" fontId="5" fillId="0" borderId="43" xfId="0" applyFont="1" applyFill="1" applyBorder="1" applyAlignment="1" applyProtection="1">
      <alignment vertical="center" wrapText="1"/>
      <protection/>
    </xf>
    <xf numFmtId="0" fontId="5" fillId="0" borderId="15" xfId="0" applyFont="1" applyFill="1" applyBorder="1" applyAlignment="1" applyProtection="1">
      <alignment vertical="center"/>
      <protection locked="0"/>
    </xf>
    <xf numFmtId="0" fontId="5" fillId="0" borderId="71"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7" fillId="37" borderId="72" xfId="0" applyFont="1" applyFill="1" applyBorder="1" applyAlignment="1" applyProtection="1">
      <alignment horizontal="center" vertical="center"/>
      <protection/>
    </xf>
    <xf numFmtId="0" fontId="19" fillId="0" borderId="23" xfId="53" applyFont="1" applyFill="1" applyBorder="1" applyAlignment="1" applyProtection="1">
      <alignment vertical="top" wrapText="1"/>
      <protection locked="0"/>
    </xf>
    <xf numFmtId="0" fontId="6" fillId="32" borderId="73" xfId="0" applyFont="1" applyFill="1" applyBorder="1" applyAlignment="1" applyProtection="1">
      <alignment vertical="center"/>
      <protection/>
    </xf>
    <xf numFmtId="0" fontId="6" fillId="33" borderId="58" xfId="0" applyFont="1" applyFill="1" applyBorder="1" applyAlignment="1" applyProtection="1">
      <alignment vertical="top" wrapText="1"/>
      <protection/>
    </xf>
    <xf numFmtId="0" fontId="23" fillId="0" borderId="0" xfId="0" applyNumberFormat="1" applyFont="1" applyAlignment="1">
      <alignment/>
    </xf>
    <xf numFmtId="0" fontId="6" fillId="33" borderId="64" xfId="0" applyFont="1" applyFill="1" applyBorder="1" applyAlignment="1" applyProtection="1">
      <alignment horizontal="center" vertical="top" wrapText="1"/>
      <protection/>
    </xf>
    <xf numFmtId="0" fontId="7" fillId="37" borderId="70" xfId="0" applyFont="1" applyFill="1" applyBorder="1" applyAlignment="1" applyProtection="1">
      <alignment horizontal="center" vertical="center"/>
      <protection/>
    </xf>
    <xf numFmtId="0" fontId="16" fillId="42" borderId="0" xfId="0" applyFont="1" applyFill="1" applyBorder="1" applyAlignment="1" applyProtection="1">
      <alignment horizontal="center" vertical="center" wrapText="1"/>
      <protection/>
    </xf>
    <xf numFmtId="0" fontId="6" fillId="0" borderId="24" xfId="61" applyFont="1" applyFill="1" applyBorder="1" applyAlignment="1" applyProtection="1">
      <alignment vertical="center" wrapText="1"/>
      <protection/>
    </xf>
    <xf numFmtId="0" fontId="19" fillId="0" borderId="17" xfId="53" applyFont="1" applyFill="1" applyBorder="1" applyAlignment="1" applyProtection="1">
      <alignment horizontal="center" vertical="top" wrapText="1"/>
      <protection locked="0"/>
    </xf>
    <xf numFmtId="49" fontId="16" fillId="42" borderId="0" xfId="0" applyNumberFormat="1" applyFont="1" applyFill="1" applyBorder="1" applyAlignment="1" applyProtection="1">
      <alignment vertical="center"/>
      <protection/>
    </xf>
    <xf numFmtId="0" fontId="16" fillId="42" borderId="0" xfId="0" applyNumberFormat="1" applyFont="1" applyFill="1" applyBorder="1" applyAlignment="1" applyProtection="1">
      <alignment vertical="center"/>
      <protection/>
    </xf>
    <xf numFmtId="0" fontId="16" fillId="42" borderId="0" xfId="0" applyNumberFormat="1" applyFont="1" applyFill="1" applyBorder="1" applyAlignment="1" applyProtection="1">
      <alignment horizontal="center" vertical="center"/>
      <protection/>
    </xf>
    <xf numFmtId="0" fontId="5" fillId="0" borderId="39" xfId="0" applyFont="1" applyBorder="1" applyAlignment="1">
      <alignment vertical="center" wrapText="1"/>
    </xf>
    <xf numFmtId="0" fontId="5" fillId="0" borderId="25" xfId="61" applyFont="1" applyFill="1" applyBorder="1" applyAlignment="1" applyProtection="1">
      <alignment horizontal="center" vertical="center" wrapText="1"/>
      <protection locked="0"/>
    </xf>
    <xf numFmtId="0" fontId="5" fillId="0" borderId="25"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wrapText="1"/>
      <protection locked="0"/>
    </xf>
    <xf numFmtId="1" fontId="5" fillId="0" borderId="24" xfId="64" applyNumberFormat="1" applyFont="1" applyFill="1" applyBorder="1" applyAlignment="1" applyProtection="1">
      <alignment horizontal="center" vertical="center"/>
      <protection locked="0"/>
    </xf>
    <xf numFmtId="0" fontId="5" fillId="35" borderId="24" xfId="0" applyFont="1" applyFill="1" applyBorder="1" applyAlignment="1" applyProtection="1">
      <alignment horizontal="left" vertical="center" wrapText="1" indent="1"/>
      <protection locked="0"/>
    </xf>
    <xf numFmtId="0" fontId="5" fillId="0" borderId="16"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74" xfId="0" applyFont="1" applyFill="1" applyBorder="1" applyAlignment="1" applyProtection="1">
      <alignment horizontal="left" vertical="top" wrapText="1"/>
      <protection locked="0"/>
    </xf>
    <xf numFmtId="0" fontId="5" fillId="0" borderId="75" xfId="0" applyFont="1" applyFill="1" applyBorder="1" applyAlignment="1" applyProtection="1">
      <alignment horizontal="left" vertical="top" wrapText="1"/>
      <protection locked="0"/>
    </xf>
    <xf numFmtId="0" fontId="5" fillId="0" borderId="76"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19" fillId="33" borderId="10" xfId="53" applyFont="1" applyFill="1" applyBorder="1" applyAlignment="1" applyProtection="1">
      <alignment vertical="top" wrapText="1"/>
      <protection/>
    </xf>
    <xf numFmtId="1" fontId="5" fillId="0" borderId="77" xfId="64" applyNumberFormat="1"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xf>
    <xf numFmtId="0" fontId="19" fillId="0" borderId="0" xfId="53" applyFont="1" applyFill="1" applyBorder="1" applyAlignment="1" applyProtection="1">
      <alignment vertical="top" wrapText="1"/>
      <protection/>
    </xf>
    <xf numFmtId="0" fontId="87" fillId="39" borderId="0" xfId="53" applyFont="1" applyFill="1" applyAlignment="1" applyProtection="1">
      <alignment wrapText="1"/>
      <protection locked="0"/>
    </xf>
    <xf numFmtId="0" fontId="6" fillId="0" borderId="24"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49" fontId="5" fillId="35" borderId="30" xfId="0" applyNumberFormat="1" applyFont="1" applyFill="1" applyBorder="1" applyAlignment="1" applyProtection="1">
      <alignment horizontal="center" vertical="center"/>
      <protection locked="0"/>
    </xf>
    <xf numFmtId="0" fontId="0" fillId="35" borderId="79" xfId="0" applyFill="1" applyBorder="1" applyAlignment="1" applyProtection="1">
      <alignment/>
      <protection locked="0"/>
    </xf>
    <xf numFmtId="0" fontId="4" fillId="35" borderId="24" xfId="0" applyFont="1" applyFill="1" applyBorder="1" applyAlignment="1" applyProtection="1">
      <alignment horizontal="center" vertical="center"/>
      <protection/>
    </xf>
    <xf numFmtId="0" fontId="4" fillId="35" borderId="80"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19" fillId="0" borderId="0" xfId="53" applyFont="1" applyAlignment="1" applyProtection="1">
      <alignment horizontal="center" vertical="center"/>
      <protection locked="0"/>
    </xf>
    <xf numFmtId="0" fontId="4" fillId="0" borderId="0" xfId="53" applyFont="1" applyFill="1" applyBorder="1" applyAlignment="1" applyProtection="1">
      <alignment horizontal="left" vertical="center"/>
      <protection locked="0"/>
    </xf>
    <xf numFmtId="0" fontId="4" fillId="0" borderId="81" xfId="0" applyFont="1" applyBorder="1" applyAlignment="1" applyProtection="1">
      <alignment horizontal="center" vertical="center" wrapText="1"/>
      <protection/>
    </xf>
    <xf numFmtId="0" fontId="0" fillId="0" borderId="82" xfId="0" applyBorder="1" applyAlignment="1" applyProtection="1">
      <alignment/>
      <protection/>
    </xf>
    <xf numFmtId="0" fontId="0" fillId="0" borderId="83" xfId="0" applyBorder="1" applyAlignment="1" applyProtection="1">
      <alignment/>
      <protection/>
    </xf>
    <xf numFmtId="49" fontId="5" fillId="0" borderId="24" xfId="0" applyNumberFormat="1" applyFont="1" applyFill="1" applyBorder="1" applyAlignment="1" applyProtection="1">
      <alignment horizontal="center" vertical="center"/>
      <protection locked="0"/>
    </xf>
    <xf numFmtId="0" fontId="0" fillId="0" borderId="80" xfId="0" applyBorder="1" applyAlignment="1" applyProtection="1">
      <alignment/>
      <protection locked="0"/>
    </xf>
    <xf numFmtId="0" fontId="0" fillId="0" borderId="71" xfId="0" applyBorder="1" applyAlignment="1" applyProtection="1">
      <alignment/>
      <protection locked="0"/>
    </xf>
    <xf numFmtId="0" fontId="4" fillId="0" borderId="84" xfId="0" applyFont="1" applyBorder="1" applyAlignment="1" applyProtection="1">
      <alignment horizontal="center" vertical="center" wrapText="1"/>
      <protection/>
    </xf>
    <xf numFmtId="0" fontId="0" fillId="0" borderId="84" xfId="0" applyBorder="1" applyAlignment="1" applyProtection="1">
      <alignment/>
      <protection/>
    </xf>
    <xf numFmtId="0" fontId="0" fillId="0" borderId="0" xfId="0" applyAlignment="1" applyProtection="1">
      <alignment/>
      <protection/>
    </xf>
    <xf numFmtId="1" fontId="5" fillId="0" borderId="32" xfId="0" applyNumberFormat="1" applyFont="1" applyFill="1" applyBorder="1" applyAlignment="1" applyProtection="1">
      <alignment horizontal="center" vertical="center"/>
      <protection locked="0"/>
    </xf>
    <xf numFmtId="0" fontId="0" fillId="0" borderId="85" xfId="0" applyBorder="1" applyAlignment="1" applyProtection="1">
      <alignment/>
      <protection locked="0"/>
    </xf>
    <xf numFmtId="0" fontId="0" fillId="0" borderId="61" xfId="0" applyBorder="1" applyAlignment="1" applyProtection="1">
      <alignment/>
      <protection locked="0"/>
    </xf>
    <xf numFmtId="49" fontId="5" fillId="0" borderId="31" xfId="0" applyNumberFormat="1" applyFont="1" applyFill="1" applyBorder="1" applyAlignment="1" applyProtection="1">
      <alignment horizontal="center" vertical="center" wrapText="1"/>
      <protection locked="0"/>
    </xf>
    <xf numFmtId="0" fontId="0" fillId="0" borderId="86" xfId="0" applyBorder="1" applyAlignment="1" applyProtection="1">
      <alignment/>
      <protection locked="0"/>
    </xf>
    <xf numFmtId="0" fontId="0" fillId="0" borderId="73" xfId="0" applyBorder="1" applyAlignment="1" applyProtection="1">
      <alignment/>
      <protection locked="0"/>
    </xf>
    <xf numFmtId="0" fontId="16" fillId="42" borderId="0" xfId="0" applyFont="1" applyFill="1" applyBorder="1" applyAlignment="1" applyProtection="1">
      <alignment horizontal="center"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4" fillId="0" borderId="0" xfId="53"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xf>
    <xf numFmtId="49" fontId="16" fillId="42" borderId="0" xfId="0" applyNumberFormat="1" applyFont="1" applyFill="1" applyBorder="1" applyAlignment="1" applyProtection="1">
      <alignment horizontal="center" vertical="center" wrapText="1"/>
      <protection/>
    </xf>
    <xf numFmtId="0" fontId="16" fillId="43" borderId="0" xfId="61" applyFont="1" applyFill="1" applyAlignment="1" applyProtection="1">
      <alignment horizontal="center" vertical="center"/>
      <protection/>
    </xf>
    <xf numFmtId="0" fontId="6" fillId="32" borderId="49" xfId="61" applyFont="1" applyFill="1" applyBorder="1" applyAlignment="1" applyProtection="1">
      <alignment horizontal="center" vertical="center"/>
      <protection/>
    </xf>
    <xf numFmtId="0" fontId="6" fillId="32" borderId="50" xfId="61" applyFont="1" applyFill="1" applyBorder="1" applyAlignment="1" applyProtection="1">
      <alignment horizontal="center" vertical="center"/>
      <protection/>
    </xf>
    <xf numFmtId="0" fontId="6" fillId="32" borderId="40" xfId="61" applyFont="1" applyFill="1" applyBorder="1" applyAlignment="1" applyProtection="1">
      <alignment horizontal="center" vertical="center"/>
      <protection/>
    </xf>
    <xf numFmtId="0" fontId="6" fillId="32" borderId="41" xfId="61" applyFont="1" applyFill="1" applyBorder="1" applyAlignment="1" applyProtection="1">
      <alignment horizontal="center" vertical="center"/>
      <protection/>
    </xf>
    <xf numFmtId="0" fontId="6" fillId="32" borderId="77" xfId="61" applyFont="1" applyFill="1" applyBorder="1" applyAlignment="1" applyProtection="1">
      <alignment horizontal="center" vertical="center"/>
      <protection/>
    </xf>
    <xf numFmtId="0" fontId="6" fillId="32" borderId="25" xfId="61" applyFont="1" applyFill="1" applyBorder="1" applyAlignment="1" applyProtection="1">
      <alignment horizontal="center" vertical="center"/>
      <protection/>
    </xf>
    <xf numFmtId="0" fontId="6" fillId="32" borderId="31" xfId="61" applyFont="1" applyFill="1" applyBorder="1" applyAlignment="1" applyProtection="1">
      <alignment horizontal="center" wrapText="1"/>
      <protection/>
    </xf>
    <xf numFmtId="0" fontId="6" fillId="32" borderId="22" xfId="61" applyFont="1" applyFill="1" applyBorder="1" applyAlignment="1" applyProtection="1">
      <alignment horizontal="center" wrapText="1"/>
      <protection/>
    </xf>
    <xf numFmtId="0" fontId="6" fillId="0" borderId="24" xfId="61" applyFont="1" applyFill="1" applyBorder="1" applyAlignment="1" applyProtection="1">
      <alignment vertical="center" wrapText="1"/>
      <protection/>
    </xf>
    <xf numFmtId="0" fontId="6" fillId="0" borderId="17" xfId="61" applyFont="1" applyFill="1" applyBorder="1" applyAlignment="1" applyProtection="1">
      <alignment vertical="center" wrapText="1"/>
      <protection/>
    </xf>
    <xf numFmtId="0" fontId="5" fillId="37" borderId="54" xfId="61" applyFont="1" applyFill="1" applyBorder="1" applyAlignment="1" applyProtection="1">
      <alignment horizontal="center" vertical="center"/>
      <protection/>
    </xf>
    <xf numFmtId="0" fontId="5" fillId="37" borderId="35" xfId="61" applyFont="1" applyFill="1" applyBorder="1" applyAlignment="1" applyProtection="1">
      <alignment horizontal="center" vertical="center"/>
      <protection/>
    </xf>
    <xf numFmtId="0" fontId="6" fillId="0" borderId="32" xfId="61" applyFont="1" applyFill="1" applyBorder="1" applyAlignment="1" applyProtection="1">
      <alignment vertical="center" wrapText="1"/>
      <protection/>
    </xf>
    <xf numFmtId="0" fontId="6" fillId="0" borderId="23" xfId="61" applyFont="1" applyFill="1" applyBorder="1" applyAlignment="1" applyProtection="1">
      <alignment vertical="center" wrapText="1"/>
      <protection/>
    </xf>
    <xf numFmtId="0" fontId="6" fillId="0" borderId="24" xfId="61" applyFont="1" applyFill="1" applyBorder="1" applyAlignment="1" applyProtection="1">
      <alignment horizontal="left" vertical="center"/>
      <protection/>
    </xf>
    <xf numFmtId="0" fontId="6" fillId="0" borderId="17" xfId="61" applyFont="1" applyFill="1" applyBorder="1" applyAlignment="1" applyProtection="1">
      <alignment horizontal="left" vertical="center"/>
      <protection/>
    </xf>
    <xf numFmtId="0" fontId="7" fillId="37" borderId="44" xfId="0" applyFont="1" applyFill="1" applyBorder="1" applyAlignment="1" applyProtection="1">
      <alignment horizontal="center" vertical="center"/>
      <protection/>
    </xf>
    <xf numFmtId="0" fontId="7" fillId="37" borderId="87" xfId="0" applyFont="1" applyFill="1" applyBorder="1" applyAlignment="1" applyProtection="1">
      <alignment horizontal="center" vertical="center"/>
      <protection/>
    </xf>
    <xf numFmtId="0" fontId="7" fillId="37" borderId="52" xfId="0" applyFont="1" applyFill="1" applyBorder="1" applyAlignment="1" applyProtection="1">
      <alignment horizontal="center" vertical="center"/>
      <protection/>
    </xf>
    <xf numFmtId="0" fontId="6" fillId="32" borderId="18" xfId="0" applyFont="1" applyFill="1" applyBorder="1" applyAlignment="1" applyProtection="1">
      <alignment horizontal="center" vertical="center" wrapText="1"/>
      <protection/>
    </xf>
    <xf numFmtId="0" fontId="6" fillId="32" borderId="39"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24"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0" fontId="6" fillId="32" borderId="26" xfId="0"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5" fillId="35" borderId="18"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6" fillId="0" borderId="24"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25"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6" fillId="0" borderId="70" xfId="0" applyFont="1" applyFill="1" applyBorder="1" applyAlignment="1" applyProtection="1">
      <alignment vertical="center" wrapText="1"/>
      <protection/>
    </xf>
    <xf numFmtId="0" fontId="6" fillId="0" borderId="77" xfId="0" applyFont="1" applyFill="1" applyBorder="1" applyAlignment="1" applyProtection="1">
      <alignment vertical="center" wrapText="1"/>
      <protection/>
    </xf>
    <xf numFmtId="0" fontId="5" fillId="0" borderId="3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6" fillId="0" borderId="18"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16" fillId="43" borderId="24" xfId="0" applyFont="1" applyFill="1" applyBorder="1" applyAlignment="1" applyProtection="1">
      <alignment horizontal="center" vertical="center" wrapText="1"/>
      <protection/>
    </xf>
    <xf numFmtId="0" fontId="16" fillId="43" borderId="80" xfId="0" applyFont="1" applyFill="1" applyBorder="1" applyAlignment="1" applyProtection="1">
      <alignment horizontal="center" vertical="center" wrapText="1"/>
      <protection/>
    </xf>
    <xf numFmtId="0" fontId="16" fillId="43" borderId="17" xfId="0" applyFont="1" applyFill="1" applyBorder="1" applyAlignment="1" applyProtection="1">
      <alignment horizontal="center" vertical="center" wrapText="1"/>
      <protection/>
    </xf>
    <xf numFmtId="0" fontId="88" fillId="0" borderId="24" xfId="0" applyFont="1" applyFill="1" applyBorder="1" applyAlignment="1" applyProtection="1">
      <alignment horizontal="left" vertical="top" wrapText="1"/>
      <protection/>
    </xf>
    <xf numFmtId="0" fontId="88" fillId="0" borderId="80" xfId="0" applyFont="1" applyFill="1" applyBorder="1" applyAlignment="1" applyProtection="1">
      <alignment horizontal="left" vertical="top" wrapText="1"/>
      <protection/>
    </xf>
    <xf numFmtId="0" fontId="88" fillId="0" borderId="17" xfId="0" applyFont="1" applyFill="1" applyBorder="1" applyAlignment="1" applyProtection="1">
      <alignment horizontal="left" vertical="top" wrapText="1"/>
      <protection/>
    </xf>
    <xf numFmtId="0" fontId="16" fillId="43" borderId="64" xfId="0" applyFont="1" applyFill="1" applyBorder="1" applyAlignment="1" applyProtection="1">
      <alignment horizontal="center" vertical="center"/>
      <protection/>
    </xf>
    <xf numFmtId="0" fontId="16" fillId="43" borderId="88" xfId="0" applyFont="1" applyFill="1" applyBorder="1" applyAlignment="1" applyProtection="1">
      <alignment horizontal="center" vertical="center"/>
      <protection/>
    </xf>
    <xf numFmtId="0" fontId="16" fillId="43" borderId="70" xfId="0" applyFont="1" applyFill="1" applyBorder="1" applyAlignment="1" applyProtection="1">
      <alignment horizontal="center" vertical="center"/>
      <protection/>
    </xf>
    <xf numFmtId="0" fontId="6" fillId="32" borderId="49" xfId="0" applyFont="1" applyFill="1" applyBorder="1" applyAlignment="1" applyProtection="1">
      <alignment horizontal="center" vertical="center" wrapText="1"/>
      <protection/>
    </xf>
    <xf numFmtId="0" fontId="6" fillId="32" borderId="33" xfId="0" applyFont="1" applyFill="1" applyBorder="1" applyAlignment="1" applyProtection="1">
      <alignment horizontal="center" vertical="center" wrapText="1"/>
      <protection/>
    </xf>
    <xf numFmtId="0" fontId="6" fillId="32" borderId="50" xfId="0" applyFont="1" applyFill="1" applyBorder="1" applyAlignment="1" applyProtection="1">
      <alignment horizontal="center" vertical="center" wrapText="1"/>
      <protection/>
    </xf>
    <xf numFmtId="0" fontId="6" fillId="32" borderId="4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41" xfId="0" applyFont="1" applyFill="1" applyBorder="1" applyAlignment="1" applyProtection="1">
      <alignment horizontal="center" vertical="center" wrapText="1"/>
      <protection/>
    </xf>
    <xf numFmtId="0" fontId="6" fillId="32" borderId="77" xfId="0" applyFont="1" applyFill="1" applyBorder="1" applyAlignment="1" applyProtection="1">
      <alignment horizontal="center" vertical="center" wrapText="1"/>
      <protection/>
    </xf>
    <xf numFmtId="0" fontId="6" fillId="32" borderId="19" xfId="0" applyFont="1" applyFill="1" applyBorder="1" applyAlignment="1" applyProtection="1">
      <alignment horizontal="center" vertical="center" wrapText="1"/>
      <protection/>
    </xf>
    <xf numFmtId="0" fontId="6" fillId="32" borderId="25" xfId="0" applyFont="1" applyFill="1" applyBorder="1" applyAlignment="1" applyProtection="1">
      <alignment horizontal="center" vertical="center" wrapText="1"/>
      <protection/>
    </xf>
    <xf numFmtId="0" fontId="19" fillId="0" borderId="0" xfId="53" applyFont="1" applyAlignment="1" applyProtection="1">
      <alignment vertical="center"/>
      <protection locked="0"/>
    </xf>
    <xf numFmtId="0" fontId="6" fillId="32" borderId="26" xfId="0" applyFont="1" applyFill="1" applyBorder="1" applyAlignment="1" applyProtection="1">
      <alignment horizontal="center" wrapText="1"/>
      <protection/>
    </xf>
    <xf numFmtId="0" fontId="6" fillId="32" borderId="39" xfId="0" applyFont="1" applyFill="1" applyBorder="1" applyAlignment="1" applyProtection="1">
      <alignment horizontal="center" wrapText="1"/>
      <protection/>
    </xf>
    <xf numFmtId="0" fontId="88" fillId="0" borderId="77" xfId="0" applyFont="1" applyFill="1" applyBorder="1" applyAlignment="1" applyProtection="1">
      <alignment horizontal="left" vertical="center" wrapText="1"/>
      <protection/>
    </xf>
    <xf numFmtId="0" fontId="88" fillId="0" borderId="19" xfId="0" applyFont="1" applyFill="1" applyBorder="1" applyAlignment="1" applyProtection="1">
      <alignment horizontal="left" vertical="center"/>
      <protection/>
    </xf>
    <xf numFmtId="0" fontId="88" fillId="0" borderId="25" xfId="0" applyFont="1" applyFill="1" applyBorder="1" applyAlignment="1" applyProtection="1">
      <alignment horizontal="left" vertical="center"/>
      <protection/>
    </xf>
    <xf numFmtId="0" fontId="6" fillId="32" borderId="14" xfId="0" applyFont="1" applyFill="1" applyBorder="1" applyAlignment="1" applyProtection="1">
      <alignment horizontal="center" vertical="center" wrapText="1"/>
      <protection/>
    </xf>
    <xf numFmtId="0" fontId="6" fillId="32" borderId="16" xfId="0" applyFont="1" applyFill="1" applyBorder="1" applyAlignment="1" applyProtection="1">
      <alignment horizontal="center" vertical="center" wrapText="1"/>
      <protection/>
    </xf>
    <xf numFmtId="0" fontId="19" fillId="32" borderId="77" xfId="53" applyFont="1" applyFill="1" applyBorder="1" applyAlignment="1" applyProtection="1">
      <alignment horizontal="center" vertical="top" wrapText="1"/>
      <protection locked="0"/>
    </xf>
    <xf numFmtId="0" fontId="19" fillId="32" borderId="19" xfId="0" applyFont="1" applyFill="1" applyBorder="1" applyAlignment="1" applyProtection="1">
      <alignment horizontal="center" vertical="top" wrapText="1"/>
      <protection locked="0"/>
    </xf>
    <xf numFmtId="0" fontId="19" fillId="32" borderId="25" xfId="0" applyFont="1" applyFill="1" applyBorder="1" applyAlignment="1" applyProtection="1">
      <alignment horizontal="center" vertical="top" wrapText="1"/>
      <protection locked="0"/>
    </xf>
    <xf numFmtId="0" fontId="5" fillId="0" borderId="5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5" borderId="18" xfId="0" applyNumberFormat="1" applyFont="1" applyFill="1" applyBorder="1" applyAlignment="1" applyProtection="1">
      <alignment horizontal="center" vertical="center"/>
      <protection locked="0"/>
    </xf>
    <xf numFmtId="0" fontId="5" fillId="35" borderId="13"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0" fontId="5" fillId="35" borderId="18"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89" xfId="0"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locked="0"/>
    </xf>
    <xf numFmtId="0" fontId="7" fillId="37" borderId="47" xfId="0" applyFont="1" applyFill="1" applyBorder="1" applyAlignment="1" applyProtection="1">
      <alignment horizontal="center" vertical="center"/>
      <protection/>
    </xf>
    <xf numFmtId="0" fontId="7" fillId="37" borderId="48" xfId="0" applyFont="1" applyFill="1" applyBorder="1" applyAlignment="1" applyProtection="1">
      <alignment horizontal="center" vertical="center"/>
      <protection/>
    </xf>
    <xf numFmtId="0" fontId="5" fillId="32" borderId="26" xfId="0" applyFont="1" applyFill="1" applyBorder="1" applyAlignment="1" applyProtection="1">
      <alignment horizontal="center" vertical="center"/>
      <protection/>
    </xf>
    <xf numFmtId="0" fontId="5" fillId="32" borderId="39" xfId="0" applyFont="1" applyFill="1" applyBorder="1" applyAlignment="1" applyProtection="1">
      <alignment horizontal="center" vertical="center"/>
      <protection/>
    </xf>
    <xf numFmtId="0" fontId="5" fillId="32" borderId="89" xfId="0" applyFont="1" applyFill="1" applyBorder="1" applyAlignment="1" applyProtection="1">
      <alignment horizontal="center" vertical="center"/>
      <protection/>
    </xf>
    <xf numFmtId="0" fontId="6" fillId="32" borderId="24" xfId="0" applyFont="1" applyFill="1" applyBorder="1" applyAlignment="1" applyProtection="1">
      <alignment horizontal="center" vertical="center" wrapText="1"/>
      <protection/>
    </xf>
    <xf numFmtId="0" fontId="6" fillId="32" borderId="80"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0" fontId="6" fillId="29" borderId="43" xfId="0" applyFont="1" applyFill="1" applyBorder="1" applyAlignment="1" applyProtection="1">
      <alignment horizontal="left" vertical="center" wrapText="1"/>
      <protection/>
    </xf>
    <xf numFmtId="0" fontId="6" fillId="29" borderId="31" xfId="0" applyFont="1" applyFill="1" applyBorder="1" applyAlignment="1" applyProtection="1">
      <alignment horizontal="center" vertical="center" wrapText="1"/>
      <protection/>
    </xf>
    <xf numFmtId="0" fontId="6" fillId="29" borderId="73" xfId="0" applyFont="1" applyFill="1" applyBorder="1" applyAlignment="1" applyProtection="1">
      <alignment horizontal="center" vertical="center" wrapText="1"/>
      <protection/>
    </xf>
    <xf numFmtId="0" fontId="5" fillId="0" borderId="24" xfId="0" applyFont="1" applyFill="1" applyBorder="1" applyAlignment="1" applyProtection="1">
      <alignment horizontal="left" vertical="center" wrapText="1"/>
      <protection/>
    </xf>
    <xf numFmtId="0" fontId="5" fillId="0" borderId="80"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xf>
    <xf numFmtId="0" fontId="5" fillId="40" borderId="24" xfId="0" applyFont="1" applyFill="1" applyBorder="1" applyAlignment="1" applyProtection="1">
      <alignment horizontal="center" vertical="center"/>
      <protection locked="0"/>
    </xf>
    <xf numFmtId="0" fontId="5" fillId="40" borderId="17" xfId="0" applyFont="1" applyFill="1" applyBorder="1" applyAlignment="1" applyProtection="1">
      <alignment horizontal="center" vertical="center"/>
      <protection locked="0"/>
    </xf>
    <xf numFmtId="0" fontId="5" fillId="40" borderId="32" xfId="0" applyFont="1" applyFill="1" applyBorder="1" applyAlignment="1" applyProtection="1">
      <alignment horizontal="center" vertical="center"/>
      <protection locked="0"/>
    </xf>
    <xf numFmtId="0" fontId="5" fillId="40" borderId="23" xfId="0" applyFont="1" applyFill="1" applyBorder="1" applyAlignment="1" applyProtection="1">
      <alignment horizontal="center" vertical="center"/>
      <protection locked="0"/>
    </xf>
    <xf numFmtId="0" fontId="89" fillId="0" borderId="18" xfId="0" applyFont="1" applyFill="1" applyBorder="1" applyAlignment="1">
      <alignment horizontal="left" vertical="center" wrapText="1"/>
    </xf>
    <xf numFmtId="0" fontId="89" fillId="0" borderId="39" xfId="0" applyFont="1" applyFill="1" applyBorder="1" applyAlignment="1">
      <alignment horizontal="left" vertical="center" wrapText="1"/>
    </xf>
    <xf numFmtId="0" fontId="19" fillId="0" borderId="40" xfId="53" applyFont="1" applyFill="1" applyBorder="1" applyAlignment="1" applyProtection="1">
      <alignment horizontal="center" vertical="center" wrapText="1"/>
      <protection locked="0"/>
    </xf>
    <xf numFmtId="0" fontId="19" fillId="0" borderId="0" xfId="53" applyFont="1" applyFill="1" applyBorder="1" applyAlignment="1" applyProtection="1">
      <alignment horizontal="center" vertical="center" wrapText="1"/>
      <protection locked="0"/>
    </xf>
    <xf numFmtId="0" fontId="19" fillId="0" borderId="41" xfId="53"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64" xfId="0" applyFont="1" applyFill="1" applyBorder="1" applyAlignment="1" applyProtection="1">
      <alignment horizontal="left" vertical="center" wrapText="1"/>
      <protection/>
    </xf>
    <xf numFmtId="0" fontId="5" fillId="0" borderId="88" xfId="0" applyFont="1" applyFill="1" applyBorder="1" applyAlignment="1" applyProtection="1">
      <alignment horizontal="left" vertical="center" wrapText="1"/>
      <protection/>
    </xf>
    <xf numFmtId="0" fontId="5" fillId="0" borderId="70" xfId="0" applyFont="1" applyFill="1" applyBorder="1" applyAlignment="1" applyProtection="1">
      <alignment horizontal="left" vertical="center" wrapText="1"/>
      <protection/>
    </xf>
    <xf numFmtId="0" fontId="19" fillId="0" borderId="91" xfId="53" applyFont="1" applyFill="1" applyBorder="1" applyAlignment="1" applyProtection="1">
      <alignment horizontal="center" vertical="center" wrapText="1"/>
      <protection locked="0"/>
    </xf>
    <xf numFmtId="0" fontId="19" fillId="0" borderId="56" xfId="53" applyFont="1" applyFill="1" applyBorder="1" applyAlignment="1" applyProtection="1">
      <alignment horizontal="center" vertical="center" wrapText="1"/>
      <protection locked="0"/>
    </xf>
    <xf numFmtId="0" fontId="19" fillId="0" borderId="69" xfId="53" applyFont="1" applyFill="1" applyBorder="1" applyAlignment="1" applyProtection="1">
      <alignment horizontal="center" vertical="center" wrapText="1"/>
      <protection locked="0"/>
    </xf>
    <xf numFmtId="0" fontId="5" fillId="40" borderId="12" xfId="0" applyFont="1" applyFill="1" applyBorder="1" applyAlignment="1" applyProtection="1">
      <alignment horizontal="center" vertical="center"/>
      <protection locked="0"/>
    </xf>
    <xf numFmtId="0" fontId="5" fillId="40" borderId="15"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protection/>
    </xf>
    <xf numFmtId="0" fontId="5" fillId="0" borderId="43" xfId="0" applyFont="1" applyFill="1" applyBorder="1" applyAlignment="1" applyProtection="1">
      <alignment horizontal="left" vertical="center"/>
      <protection/>
    </xf>
    <xf numFmtId="0" fontId="5" fillId="40" borderId="43" xfId="0" applyFont="1" applyFill="1" applyBorder="1" applyAlignment="1" applyProtection="1">
      <alignment horizontal="center" vertical="center"/>
      <protection locked="0"/>
    </xf>
    <xf numFmtId="0" fontId="5" fillId="40" borderId="14" xfId="0" applyFont="1" applyFill="1" applyBorder="1" applyAlignment="1" applyProtection="1">
      <alignment horizontal="center" vertical="center"/>
      <protection locked="0"/>
    </xf>
    <xf numFmtId="0" fontId="9" fillId="0" borderId="77" xfId="0" applyFont="1" applyFill="1" applyBorder="1" applyAlignment="1" applyProtection="1">
      <alignment vertical="center" wrapText="1"/>
      <protection/>
    </xf>
    <xf numFmtId="0" fontId="9" fillId="0" borderId="19"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5" fillId="40" borderId="18" xfId="0" applyFont="1" applyFill="1" applyBorder="1" applyAlignment="1" applyProtection="1">
      <alignment horizontal="center" vertical="center" wrapText="1"/>
      <protection locked="0"/>
    </xf>
    <xf numFmtId="0" fontId="5" fillId="40" borderId="58" xfId="0" applyFont="1" applyFill="1" applyBorder="1" applyAlignment="1" applyProtection="1">
      <alignment horizontal="center" vertical="center" wrapText="1"/>
      <protection locked="0"/>
    </xf>
    <xf numFmtId="0" fontId="5" fillId="0" borderId="24" xfId="0" applyFont="1" applyFill="1" applyBorder="1" applyAlignment="1" applyProtection="1">
      <alignment vertical="center"/>
      <protection/>
    </xf>
    <xf numFmtId="0" fontId="5" fillId="0" borderId="80" xfId="0" applyFont="1" applyFill="1" applyBorder="1" applyAlignment="1" applyProtection="1">
      <alignment vertical="center"/>
      <protection/>
    </xf>
    <xf numFmtId="0" fontId="5" fillId="0" borderId="71" xfId="0" applyFont="1" applyFill="1" applyBorder="1" applyAlignment="1" applyProtection="1">
      <alignment vertical="center"/>
      <protection/>
    </xf>
    <xf numFmtId="0" fontId="5" fillId="0" borderId="92" xfId="0" applyFont="1" applyFill="1" applyBorder="1" applyAlignment="1" applyProtection="1">
      <alignment horizontal="left" vertical="center" wrapText="1"/>
      <protection/>
    </xf>
    <xf numFmtId="0" fontId="5" fillId="0" borderId="4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93" xfId="0" applyFont="1" applyFill="1" applyBorder="1" applyAlignment="1" applyProtection="1">
      <alignment horizontal="left" vertical="center" wrapText="1"/>
      <protection/>
    </xf>
    <xf numFmtId="0" fontId="5" fillId="0" borderId="94" xfId="0" applyFont="1" applyFill="1" applyBorder="1" applyAlignment="1" applyProtection="1">
      <alignment vertical="center"/>
      <protection/>
    </xf>
    <xf numFmtId="0" fontId="5" fillId="0" borderId="95" xfId="0" applyFont="1" applyFill="1" applyBorder="1" applyAlignment="1" applyProtection="1">
      <alignment vertical="center"/>
      <protection/>
    </xf>
    <xf numFmtId="0" fontId="5" fillId="0" borderId="96" xfId="0" applyFont="1" applyFill="1" applyBorder="1" applyAlignment="1" applyProtection="1">
      <alignment vertical="center"/>
      <protection/>
    </xf>
    <xf numFmtId="0" fontId="5" fillId="0" borderId="59" xfId="0" applyFont="1" applyFill="1" applyBorder="1" applyAlignment="1" applyProtection="1">
      <alignment vertical="center"/>
      <protection/>
    </xf>
    <xf numFmtId="0" fontId="19" fillId="0" borderId="0" xfId="53" applyFont="1" applyFill="1" applyBorder="1" applyAlignment="1" applyProtection="1">
      <alignment vertical="center"/>
      <protection locked="0"/>
    </xf>
    <xf numFmtId="0" fontId="5" fillId="0" borderId="97" xfId="0" applyFont="1" applyFill="1" applyBorder="1" applyAlignment="1" applyProtection="1">
      <alignment vertical="center"/>
      <protection/>
    </xf>
    <xf numFmtId="0" fontId="5" fillId="0" borderId="98" xfId="0" applyFont="1" applyFill="1" applyBorder="1" applyAlignment="1" applyProtection="1">
      <alignment vertical="center"/>
      <protection/>
    </xf>
    <xf numFmtId="0" fontId="5" fillId="40" borderId="11" xfId="0" applyFont="1" applyFill="1" applyBorder="1" applyAlignment="1" applyProtection="1">
      <alignment horizontal="center" vertical="center" wrapText="1"/>
      <protection locked="0"/>
    </xf>
    <xf numFmtId="0" fontId="5" fillId="40" borderId="16" xfId="0" applyFont="1" applyFill="1" applyBorder="1" applyAlignment="1" applyProtection="1">
      <alignment horizontal="center" vertical="center" wrapText="1"/>
      <protection locked="0"/>
    </xf>
    <xf numFmtId="0" fontId="5" fillId="29" borderId="26" xfId="0" applyFont="1" applyFill="1" applyBorder="1" applyAlignment="1" applyProtection="1">
      <alignment horizontal="center" vertical="center"/>
      <protection/>
    </xf>
    <xf numFmtId="0" fontId="5" fillId="29" borderId="39" xfId="0" applyFont="1" applyFill="1" applyBorder="1" applyAlignment="1" applyProtection="1">
      <alignment horizontal="center" vertical="center"/>
      <protection/>
    </xf>
    <xf numFmtId="0" fontId="5" fillId="29" borderId="89" xfId="0" applyFont="1" applyFill="1" applyBorder="1" applyAlignment="1" applyProtection="1">
      <alignment horizontal="center" vertical="center"/>
      <protection/>
    </xf>
    <xf numFmtId="0" fontId="5" fillId="29" borderId="26" xfId="0" applyFont="1" applyFill="1" applyBorder="1" applyAlignment="1" applyProtection="1">
      <alignment horizontal="center" vertical="center" wrapText="1"/>
      <protection/>
    </xf>
    <xf numFmtId="0" fontId="5" fillId="29" borderId="13" xfId="0" applyFont="1" applyFill="1" applyBorder="1" applyAlignment="1" applyProtection="1">
      <alignment horizontal="center" vertical="center" wrapText="1"/>
      <protection/>
    </xf>
    <xf numFmtId="0" fontId="5" fillId="0" borderId="32" xfId="0" applyFont="1" applyBorder="1" applyAlignment="1" applyProtection="1">
      <alignment vertical="top" wrapText="1"/>
      <protection locked="0"/>
    </xf>
    <xf numFmtId="0" fontId="5" fillId="0" borderId="85"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11" fillId="0" borderId="24" xfId="0" applyFont="1" applyFill="1" applyBorder="1" applyAlignment="1" applyProtection="1">
      <alignment horizontal="left" vertical="top" wrapText="1" indent="1"/>
      <protection locked="0"/>
    </xf>
    <xf numFmtId="0" fontId="11" fillId="0" borderId="17" xfId="0" applyFont="1" applyFill="1" applyBorder="1" applyAlignment="1" applyProtection="1">
      <alignment horizontal="left" vertical="top" wrapText="1" indent="1"/>
      <protection locked="0"/>
    </xf>
    <xf numFmtId="0" fontId="19" fillId="0" borderId="56" xfId="53" applyFont="1" applyBorder="1" applyAlignment="1" applyProtection="1">
      <alignment horizontal="left" vertical="center"/>
      <protection locked="0"/>
    </xf>
    <xf numFmtId="0" fontId="19" fillId="0" borderId="56" xfId="0" applyFont="1" applyBorder="1" applyAlignment="1" applyProtection="1">
      <alignment horizontal="left" vertical="center"/>
      <protection locked="0"/>
    </xf>
    <xf numFmtId="49" fontId="23" fillId="0" borderId="24" xfId="0" applyNumberFormat="1" applyFont="1" applyFill="1" applyBorder="1" applyAlignment="1">
      <alignment horizontal="left"/>
    </xf>
    <xf numFmtId="49" fontId="23" fillId="0" borderId="80" xfId="0" applyNumberFormat="1" applyFont="1" applyFill="1" applyBorder="1" applyAlignment="1">
      <alignment horizontal="left"/>
    </xf>
    <xf numFmtId="49" fontId="23" fillId="0" borderId="71" xfId="0" applyNumberFormat="1" applyFont="1" applyFill="1" applyBorder="1" applyAlignment="1">
      <alignment horizontal="left"/>
    </xf>
    <xf numFmtId="0" fontId="7" fillId="37" borderId="42" xfId="0" applyFont="1" applyFill="1" applyBorder="1" applyAlignment="1" applyProtection="1">
      <alignment horizontal="center" vertical="center"/>
      <protection/>
    </xf>
    <xf numFmtId="0" fontId="7" fillId="37" borderId="28" xfId="0" applyFont="1" applyFill="1" applyBorder="1" applyAlignment="1" applyProtection="1">
      <alignment horizontal="center" vertical="center"/>
      <protection/>
    </xf>
    <xf numFmtId="0" fontId="6" fillId="0" borderId="31" xfId="0" applyFont="1" applyFill="1" applyBorder="1" applyAlignment="1" applyProtection="1">
      <alignment vertical="center" wrapText="1"/>
      <protection/>
    </xf>
    <xf numFmtId="0" fontId="6" fillId="0" borderId="86" xfId="0" applyFont="1" applyFill="1" applyBorder="1" applyAlignment="1" applyProtection="1">
      <alignment vertical="center" wrapText="1"/>
      <protection/>
    </xf>
    <xf numFmtId="0" fontId="6" fillId="0" borderId="73" xfId="0" applyFont="1" applyFill="1" applyBorder="1" applyAlignment="1" applyProtection="1">
      <alignment vertical="center" wrapText="1"/>
      <protection/>
    </xf>
    <xf numFmtId="0" fontId="7" fillId="37" borderId="27" xfId="0" applyFont="1" applyFill="1" applyBorder="1" applyAlignment="1" applyProtection="1">
      <alignment horizontal="center" vertical="center"/>
      <protection/>
    </xf>
    <xf numFmtId="0" fontId="6" fillId="32" borderId="31" xfId="0" applyFont="1" applyFill="1" applyBorder="1" applyAlignment="1">
      <alignment horizontal="center"/>
    </xf>
    <xf numFmtId="0" fontId="6" fillId="32" borderId="86" xfId="0" applyFont="1" applyFill="1" applyBorder="1" applyAlignment="1">
      <alignment horizontal="center"/>
    </xf>
    <xf numFmtId="0" fontId="6" fillId="32" borderId="73" xfId="0" applyFont="1" applyFill="1" applyBorder="1" applyAlignment="1">
      <alignment horizontal="center"/>
    </xf>
    <xf numFmtId="0" fontId="5" fillId="0" borderId="31" xfId="0" applyFont="1" applyFill="1" applyBorder="1" applyAlignment="1" applyProtection="1">
      <alignment vertical="center" wrapText="1"/>
      <protection/>
    </xf>
    <xf numFmtId="0" fontId="5" fillId="0" borderId="86"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24"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0" fillId="0" borderId="80" xfId="0" applyBorder="1" applyAlignment="1" applyProtection="1">
      <alignment vertical="top" wrapText="1"/>
      <protection locked="0"/>
    </xf>
    <xf numFmtId="0" fontId="0" fillId="0" borderId="71" xfId="0" applyBorder="1" applyAlignment="1" applyProtection="1">
      <alignment vertical="top" wrapText="1"/>
      <protection locked="0"/>
    </xf>
    <xf numFmtId="0" fontId="5" fillId="35" borderId="77" xfId="0" applyFont="1" applyFill="1" applyBorder="1" applyAlignment="1" applyProtection="1">
      <alignment horizontal="left" vertical="center" wrapText="1" indent="1"/>
      <protection locked="0"/>
    </xf>
    <xf numFmtId="0" fontId="5" fillId="35" borderId="25" xfId="0" applyFont="1" applyFill="1" applyBorder="1" applyAlignment="1" applyProtection="1">
      <alignment horizontal="left" vertical="center" wrapText="1" indent="1"/>
      <protection locked="0"/>
    </xf>
    <xf numFmtId="0" fontId="19" fillId="0" borderId="56" xfId="53"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6" fillId="0" borderId="80" xfId="0" applyFont="1" applyFill="1" applyBorder="1" applyAlignment="1" applyProtection="1">
      <alignment vertical="center" wrapText="1"/>
      <protection/>
    </xf>
    <xf numFmtId="0" fontId="6" fillId="0" borderId="71" xfId="0" applyFont="1" applyFill="1" applyBorder="1" applyAlignment="1" applyProtection="1">
      <alignment vertical="center" wrapText="1"/>
      <protection/>
    </xf>
    <xf numFmtId="0" fontId="5" fillId="0" borderId="12" xfId="0" applyFont="1" applyFill="1" applyBorder="1" applyAlignment="1" applyProtection="1">
      <alignment vertical="center"/>
      <protection/>
    </xf>
    <xf numFmtId="0" fontId="11" fillId="0" borderId="77" xfId="0" applyFont="1" applyFill="1" applyBorder="1" applyAlignment="1" applyProtection="1">
      <alignment horizontal="left" vertical="center" wrapText="1" indent="1"/>
      <protection locked="0"/>
    </xf>
    <xf numFmtId="0" fontId="11" fillId="0" borderId="25" xfId="0" applyFont="1" applyFill="1" applyBorder="1" applyAlignment="1" applyProtection="1">
      <alignment horizontal="left" vertical="center" wrapText="1" indent="1"/>
      <protection locked="0"/>
    </xf>
    <xf numFmtId="0" fontId="5" fillId="0" borderId="32" xfId="0" applyFont="1" applyFill="1" applyBorder="1" applyAlignment="1" applyProtection="1">
      <alignment horizontal="left" vertical="center" wrapText="1" indent="1"/>
      <protection/>
    </xf>
    <xf numFmtId="0" fontId="5" fillId="0" borderId="23" xfId="0" applyFont="1" applyFill="1" applyBorder="1" applyAlignment="1" applyProtection="1">
      <alignment horizontal="left" vertical="center" wrapText="1" indent="1"/>
      <protection/>
    </xf>
    <xf numFmtId="0" fontId="5" fillId="0" borderId="71" xfId="0" applyFont="1" applyBorder="1" applyAlignment="1" applyProtection="1">
      <alignment vertical="top" wrapText="1"/>
      <protection locked="0"/>
    </xf>
    <xf numFmtId="0" fontId="6" fillId="0" borderId="19" xfId="0" applyFont="1" applyFill="1" applyBorder="1" applyAlignment="1" applyProtection="1">
      <alignment vertical="center" wrapText="1"/>
      <protection/>
    </xf>
    <xf numFmtId="0" fontId="12" fillId="32" borderId="40" xfId="0" applyFont="1" applyFill="1" applyBorder="1" applyAlignment="1" applyProtection="1">
      <alignment horizontal="center" vertical="center" wrapText="1"/>
      <protection/>
    </xf>
    <xf numFmtId="0" fontId="40" fillId="0" borderId="33" xfId="0" applyFont="1" applyBorder="1" applyAlignment="1">
      <alignment horizontal="left" vertical="center" wrapText="1"/>
    </xf>
    <xf numFmtId="0" fontId="16" fillId="43" borderId="0" xfId="0" applyFont="1" applyFill="1" applyAlignment="1" applyProtection="1">
      <alignment horizontal="center" vertical="center"/>
      <protection/>
    </xf>
    <xf numFmtId="0" fontId="90" fillId="43" borderId="0" xfId="0" applyFont="1" applyFill="1" applyAlignment="1" applyProtection="1">
      <alignment horizontal="center" vertical="center"/>
      <protection/>
    </xf>
    <xf numFmtId="0" fontId="17" fillId="43" borderId="0" xfId="0" applyFont="1" applyFill="1" applyAlignment="1" applyProtection="1">
      <alignment horizontal="center" vertical="center"/>
      <protection/>
    </xf>
    <xf numFmtId="0" fontId="19" fillId="0" borderId="56" xfId="53" applyFont="1" applyBorder="1" applyAlignment="1" applyProtection="1">
      <alignment vertical="center"/>
      <protection locked="0"/>
    </xf>
    <xf numFmtId="0" fontId="6" fillId="32" borderId="0" xfId="0" applyFont="1" applyFill="1" applyBorder="1" applyAlignment="1" applyProtection="1">
      <alignment horizontal="center" vertical="top" wrapText="1"/>
      <protection/>
    </xf>
    <xf numFmtId="0" fontId="6" fillId="32" borderId="41" xfId="0" applyFont="1" applyFill="1" applyBorder="1" applyAlignment="1" applyProtection="1">
      <alignment horizontal="center" vertical="top" wrapText="1"/>
      <protection/>
    </xf>
    <xf numFmtId="0" fontId="6" fillId="32" borderId="49" xfId="0" applyFont="1" applyFill="1" applyBorder="1" applyAlignment="1" applyProtection="1">
      <alignment horizontal="center" wrapText="1"/>
      <protection/>
    </xf>
    <xf numFmtId="0" fontId="0" fillId="0" borderId="50" xfId="0" applyBorder="1" applyAlignment="1" applyProtection="1">
      <alignment/>
      <protection/>
    </xf>
    <xf numFmtId="0" fontId="1" fillId="0" borderId="0" xfId="0" applyFont="1" applyFill="1" applyAlignment="1" applyProtection="1">
      <alignment vertical="center" wrapText="1"/>
      <protection/>
    </xf>
    <xf numFmtId="49" fontId="5" fillId="0" borderId="32" xfId="0" applyNumberFormat="1" applyFont="1" applyFill="1" applyBorder="1" applyAlignment="1" applyProtection="1">
      <alignment vertical="top"/>
      <protection locked="0"/>
    </xf>
    <xf numFmtId="49" fontId="5" fillId="0" borderId="85" xfId="0" applyNumberFormat="1" applyFont="1" applyFill="1" applyBorder="1" applyAlignment="1" applyProtection="1">
      <alignment vertical="top"/>
      <protection locked="0"/>
    </xf>
    <xf numFmtId="49" fontId="5" fillId="0" borderId="61" xfId="0" applyNumberFormat="1" applyFont="1" applyFill="1" applyBorder="1" applyAlignment="1" applyProtection="1">
      <alignment vertical="top"/>
      <protection locked="0"/>
    </xf>
    <xf numFmtId="49" fontId="5" fillId="0" borderId="31" xfId="0" applyNumberFormat="1" applyFont="1" applyFill="1" applyBorder="1" applyAlignment="1" applyProtection="1">
      <alignment horizontal="center" vertical="center"/>
      <protection locked="0"/>
    </xf>
    <xf numFmtId="49" fontId="5" fillId="0" borderId="73"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left" vertical="center" wrapText="1"/>
      <protection/>
    </xf>
    <xf numFmtId="0" fontId="5" fillId="0" borderId="86" xfId="0" applyFont="1" applyFill="1" applyBorder="1" applyAlignment="1" applyProtection="1">
      <alignment horizontal="left" vertical="center" wrapText="1"/>
      <protection/>
    </xf>
    <xf numFmtId="0" fontId="21" fillId="0" borderId="0" xfId="0" applyFont="1" applyFill="1" applyAlignment="1" applyProtection="1">
      <alignment vertical="center" wrapText="1"/>
      <protection/>
    </xf>
    <xf numFmtId="0" fontId="5" fillId="0" borderId="32" xfId="0" applyFont="1" applyFill="1" applyBorder="1" applyAlignment="1" applyProtection="1">
      <alignment vertical="center" wrapText="1"/>
      <protection/>
    </xf>
    <xf numFmtId="0" fontId="5" fillId="0" borderId="23" xfId="0" applyFont="1" applyFill="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32" xfId="0" applyFont="1" applyFill="1" applyBorder="1" applyAlignment="1" applyProtection="1">
      <alignment vertical="center"/>
      <protection/>
    </xf>
    <xf numFmtId="0" fontId="5" fillId="0" borderId="23" xfId="0" applyFont="1" applyFill="1" applyBorder="1" applyAlignment="1" applyProtection="1">
      <alignment vertical="center"/>
      <protection/>
    </xf>
    <xf numFmtId="49" fontId="5" fillId="0" borderId="24" xfId="0" applyNumberFormat="1" applyFont="1" applyFill="1" applyBorder="1" applyAlignment="1" applyProtection="1">
      <alignment vertical="top"/>
      <protection locked="0"/>
    </xf>
    <xf numFmtId="49" fontId="5" fillId="0" borderId="80" xfId="0" applyNumberFormat="1" applyFont="1" applyFill="1" applyBorder="1" applyAlignment="1" applyProtection="1">
      <alignment vertical="top"/>
      <protection locked="0"/>
    </xf>
    <xf numFmtId="49" fontId="5" fillId="0" borderId="71" xfId="0" applyNumberFormat="1" applyFont="1" applyFill="1" applyBorder="1" applyAlignment="1" applyProtection="1">
      <alignment vertical="top"/>
      <protection locked="0"/>
    </xf>
    <xf numFmtId="0" fontId="5" fillId="0" borderId="32"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16" fillId="43" borderId="0" xfId="0" applyFont="1" applyFill="1" applyBorder="1" applyAlignment="1" applyProtection="1">
      <alignment horizontal="center" vertical="center" wrapText="1"/>
      <protection/>
    </xf>
    <xf numFmtId="0" fontId="37" fillId="0" borderId="56" xfId="0" applyFont="1" applyBorder="1" applyAlignment="1" applyProtection="1">
      <alignment vertical="center" wrapText="1"/>
      <protection/>
    </xf>
    <xf numFmtId="0" fontId="15" fillId="0" borderId="56" xfId="0" applyFont="1" applyBorder="1" applyAlignment="1" applyProtection="1">
      <alignment vertical="center" wrapText="1"/>
      <protection/>
    </xf>
    <xf numFmtId="0" fontId="5" fillId="0" borderId="64" xfId="0" applyFont="1" applyFill="1" applyBorder="1" applyAlignment="1" applyProtection="1">
      <alignment horizontal="center" vertical="center"/>
      <protection locked="0"/>
    </xf>
    <xf numFmtId="0" fontId="5" fillId="0" borderId="99" xfId="0" applyFont="1" applyFill="1" applyBorder="1" applyAlignment="1" applyProtection="1">
      <alignment horizontal="center" vertical="center"/>
      <protection locked="0"/>
    </xf>
    <xf numFmtId="0" fontId="5" fillId="40" borderId="71" xfId="0" applyFont="1" applyFill="1" applyBorder="1" applyAlignment="1" applyProtection="1">
      <alignment horizontal="center" vertical="center"/>
      <protection locked="0"/>
    </xf>
    <xf numFmtId="0" fontId="5" fillId="0" borderId="32" xfId="0" applyFont="1" applyFill="1" applyBorder="1" applyAlignment="1" applyProtection="1">
      <alignment horizontal="left" vertical="center" wrapText="1"/>
      <protection/>
    </xf>
    <xf numFmtId="0" fontId="5" fillId="0" borderId="85"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5" fillId="0" borderId="77"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9" fillId="0" borderId="31" xfId="0" applyFont="1" applyFill="1" applyBorder="1" applyAlignment="1" applyProtection="1">
      <alignment vertical="center" wrapText="1"/>
      <protection/>
    </xf>
    <xf numFmtId="0" fontId="9" fillId="0" borderId="86" xfId="0" applyFont="1" applyFill="1" applyBorder="1" applyAlignment="1" applyProtection="1">
      <alignment vertical="center" wrapText="1"/>
      <protection/>
    </xf>
    <xf numFmtId="0" fontId="9" fillId="0" borderId="73" xfId="0" applyFont="1" applyFill="1" applyBorder="1" applyAlignment="1" applyProtection="1">
      <alignment vertical="center" wrapText="1"/>
      <protection/>
    </xf>
    <xf numFmtId="0" fontId="7" fillId="37" borderId="88" xfId="0" applyFont="1" applyFill="1" applyBorder="1" applyAlignment="1" applyProtection="1">
      <alignment horizontal="center" vertical="center"/>
      <protection/>
    </xf>
    <xf numFmtId="0" fontId="7" fillId="37" borderId="0" xfId="0" applyFont="1" applyFill="1" applyBorder="1" applyAlignment="1" applyProtection="1">
      <alignment horizontal="center" vertical="center"/>
      <protection/>
    </xf>
    <xf numFmtId="0" fontId="5" fillId="0" borderId="17"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0" fillId="0" borderId="24"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5" fillId="35" borderId="24" xfId="0" applyFont="1" applyFill="1" applyBorder="1" applyAlignment="1" applyProtection="1">
      <alignment horizontal="center" vertical="center"/>
      <protection locked="0"/>
    </xf>
    <xf numFmtId="0" fontId="5" fillId="35" borderId="71" xfId="0" applyFont="1" applyFill="1" applyBorder="1" applyAlignment="1" applyProtection="1">
      <alignment horizontal="center" vertical="center"/>
      <protection locked="0"/>
    </xf>
    <xf numFmtId="0" fontId="5" fillId="35" borderId="45" xfId="0" applyFont="1" applyFill="1" applyBorder="1" applyAlignment="1" applyProtection="1">
      <alignment horizontal="center" vertical="center"/>
      <protection locked="0"/>
    </xf>
    <xf numFmtId="0" fontId="5" fillId="35" borderId="100" xfId="0" applyFont="1" applyFill="1" applyBorder="1" applyAlignment="1" applyProtection="1">
      <alignment horizontal="center" vertical="center"/>
      <protection locked="0"/>
    </xf>
    <xf numFmtId="0" fontId="5" fillId="40" borderId="31" xfId="0" applyFont="1" applyFill="1" applyBorder="1" applyAlignment="1" applyProtection="1">
      <alignment horizontal="center" vertical="center"/>
      <protection locked="0"/>
    </xf>
    <xf numFmtId="0" fontId="5" fillId="40" borderId="7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6" fillId="32" borderId="43" xfId="0" applyFont="1" applyFill="1" applyBorder="1" applyAlignment="1" applyProtection="1">
      <alignment horizontal="center" vertical="center"/>
      <protection/>
    </xf>
    <xf numFmtId="0" fontId="5" fillId="0" borderId="64" xfId="0" applyFont="1" applyFill="1" applyBorder="1" applyAlignment="1" applyProtection="1">
      <alignment vertical="center" wrapText="1"/>
      <protection/>
    </xf>
    <xf numFmtId="0" fontId="5" fillId="0" borderId="88" xfId="0" applyFont="1" applyFill="1" applyBorder="1" applyAlignment="1" applyProtection="1">
      <alignment vertical="center" wrapText="1"/>
      <protection/>
    </xf>
    <xf numFmtId="0" fontId="5" fillId="0" borderId="4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91" xfId="0" applyFont="1" applyFill="1" applyBorder="1" applyAlignment="1" applyProtection="1">
      <alignment vertical="center" wrapText="1"/>
      <protection/>
    </xf>
    <xf numFmtId="0" fontId="5" fillId="0" borderId="56" xfId="0" applyFont="1" applyFill="1" applyBorder="1" applyAlignment="1" applyProtection="1">
      <alignment vertical="center" wrapText="1"/>
      <protection/>
    </xf>
    <xf numFmtId="0" fontId="19" fillId="0" borderId="70" xfId="53" applyFont="1" applyFill="1" applyBorder="1" applyAlignment="1" applyProtection="1">
      <alignment horizontal="center" vertical="center" wrapText="1"/>
      <protection locked="0"/>
    </xf>
    <xf numFmtId="0" fontId="5" fillId="35" borderId="101" xfId="0" applyFont="1" applyFill="1" applyBorder="1" applyAlignment="1" applyProtection="1">
      <alignment horizontal="center" vertical="center"/>
      <protection locked="0"/>
    </xf>
    <xf numFmtId="0" fontId="5" fillId="35" borderId="102" xfId="0" applyFont="1" applyFill="1" applyBorder="1" applyAlignment="1" applyProtection="1">
      <alignment horizontal="center" vertical="center"/>
      <protection locked="0"/>
    </xf>
    <xf numFmtId="0" fontId="5" fillId="35" borderId="31" xfId="0" applyFont="1" applyFill="1" applyBorder="1" applyAlignment="1" applyProtection="1">
      <alignment horizontal="center" vertical="center"/>
      <protection locked="0"/>
    </xf>
    <xf numFmtId="0" fontId="5" fillId="35" borderId="73" xfId="0" applyFont="1" applyFill="1" applyBorder="1" applyAlignment="1" applyProtection="1">
      <alignment horizontal="center" vertical="center"/>
      <protection locked="0"/>
    </xf>
    <xf numFmtId="0" fontId="5" fillId="35" borderId="62" xfId="0" applyFont="1" applyFill="1" applyBorder="1" applyAlignment="1" applyProtection="1">
      <alignment horizontal="center" vertical="center"/>
      <protection locked="0"/>
    </xf>
    <xf numFmtId="0" fontId="5" fillId="35" borderId="103" xfId="0"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protection locked="0"/>
    </xf>
    <xf numFmtId="0" fontId="5" fillId="40" borderId="16" xfId="0" applyFont="1" applyFill="1" applyBorder="1" applyAlignment="1" applyProtection="1">
      <alignment horizontal="center" vertical="center"/>
      <protection locked="0"/>
    </xf>
    <xf numFmtId="0" fontId="5" fillId="0" borderId="65" xfId="0" applyFont="1" applyFill="1" applyBorder="1" applyAlignment="1" applyProtection="1">
      <alignment horizontal="left" vertical="center" wrapText="1"/>
      <protection/>
    </xf>
    <xf numFmtId="0" fontId="5" fillId="0" borderId="104" xfId="0" applyFont="1" applyFill="1" applyBorder="1" applyAlignment="1" applyProtection="1">
      <alignment horizontal="left" vertical="center" wrapText="1"/>
      <protection/>
    </xf>
    <xf numFmtId="0" fontId="5" fillId="0" borderId="105" xfId="0" applyFont="1" applyFill="1" applyBorder="1" applyAlignment="1" applyProtection="1">
      <alignment horizontal="left" vertical="center" wrapText="1"/>
      <protection/>
    </xf>
    <xf numFmtId="0" fontId="5" fillId="0" borderId="31" xfId="0" applyFont="1" applyFill="1" applyBorder="1" applyAlignment="1" applyProtection="1">
      <alignment horizontal="left" vertical="top" wrapText="1"/>
      <protection/>
    </xf>
    <xf numFmtId="0" fontId="5" fillId="0" borderId="86" xfId="0" applyFont="1" applyFill="1" applyBorder="1" applyAlignment="1" applyProtection="1">
      <alignment horizontal="left" vertical="top" wrapText="1"/>
      <protection/>
    </xf>
    <xf numFmtId="0" fontId="5" fillId="0" borderId="101" xfId="0" applyFont="1" applyFill="1" applyBorder="1" applyAlignment="1" applyProtection="1">
      <alignment horizontal="left" vertical="center" indent="1"/>
      <protection/>
    </xf>
    <xf numFmtId="0" fontId="5" fillId="0" borderId="106" xfId="0" applyFont="1" applyFill="1" applyBorder="1" applyAlignment="1" applyProtection="1">
      <alignment horizontal="left" vertical="center" indent="1"/>
      <protection/>
    </xf>
    <xf numFmtId="0" fontId="5" fillId="0" borderId="32" xfId="0" applyFont="1" applyFill="1" applyBorder="1" applyAlignment="1">
      <alignment horizontal="left" wrapText="1"/>
    </xf>
    <xf numFmtId="0" fontId="5" fillId="0" borderId="85" xfId="0" applyFont="1" applyFill="1" applyBorder="1" applyAlignment="1">
      <alignment horizontal="left" wrapText="1"/>
    </xf>
    <xf numFmtId="0" fontId="6" fillId="32" borderId="43" xfId="0" applyFont="1" applyFill="1" applyBorder="1" applyAlignment="1" applyProtection="1">
      <alignment horizontal="center" vertical="center" wrapText="1"/>
      <protection/>
    </xf>
    <xf numFmtId="0" fontId="5" fillId="37" borderId="26" xfId="0" applyFont="1" applyFill="1" applyBorder="1" applyAlignment="1" applyProtection="1">
      <alignment horizontal="center" vertical="center"/>
      <protection/>
    </xf>
    <xf numFmtId="0" fontId="5" fillId="37" borderId="39" xfId="0" applyFont="1" applyFill="1" applyBorder="1" applyAlignment="1" applyProtection="1">
      <alignment horizontal="center" vertical="center"/>
      <protection/>
    </xf>
    <xf numFmtId="0" fontId="5" fillId="37" borderId="13"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5" fillId="0" borderId="101" xfId="0" applyFont="1" applyFill="1" applyBorder="1" applyAlignment="1" applyProtection="1">
      <alignment horizontal="left" vertical="center" wrapText="1"/>
      <protection/>
    </xf>
    <xf numFmtId="0" fontId="5" fillId="0" borderId="106" xfId="0" applyFont="1" applyFill="1" applyBorder="1" applyAlignment="1" applyProtection="1">
      <alignment horizontal="left" vertical="center" wrapText="1"/>
      <protection/>
    </xf>
    <xf numFmtId="0" fontId="5" fillId="0" borderId="24" xfId="53" applyFont="1" applyFill="1" applyBorder="1" applyAlignment="1" applyProtection="1">
      <alignment horizontal="left" vertical="center"/>
      <protection/>
    </xf>
    <xf numFmtId="0" fontId="5" fillId="0" borderId="80" xfId="53" applyFont="1" applyFill="1" applyBorder="1" applyAlignment="1" applyProtection="1">
      <alignment horizontal="left" vertical="center"/>
      <protection/>
    </xf>
    <xf numFmtId="0" fontId="5" fillId="0" borderId="24" xfId="0" applyFont="1" applyFill="1" applyBorder="1" applyAlignment="1" applyProtection="1">
      <alignment horizontal="left" vertical="center" wrapText="1" indent="2"/>
      <protection/>
    </xf>
    <xf numFmtId="0" fontId="5" fillId="0" borderId="80" xfId="0" applyFont="1" applyFill="1" applyBorder="1" applyAlignment="1" applyProtection="1">
      <alignment horizontal="left" vertical="center" wrapText="1" indent="2"/>
      <protection/>
    </xf>
    <xf numFmtId="0" fontId="5" fillId="0" borderId="17" xfId="0" applyFont="1" applyFill="1" applyBorder="1" applyAlignment="1" applyProtection="1">
      <alignment horizontal="left" vertical="center" wrapText="1" indent="2"/>
      <protection/>
    </xf>
    <xf numFmtId="0" fontId="5" fillId="0" borderId="22" xfId="0" applyFont="1" applyFill="1" applyBorder="1" applyAlignment="1" applyProtection="1">
      <alignment horizontal="left" vertical="center" wrapText="1"/>
      <protection/>
    </xf>
    <xf numFmtId="0" fontId="5" fillId="0" borderId="39" xfId="0" applyFont="1" applyFill="1" applyBorder="1" applyAlignment="1" applyProtection="1">
      <alignment horizontal="left" vertical="center" wrapText="1"/>
      <protection/>
    </xf>
    <xf numFmtId="0" fontId="19" fillId="0" borderId="39" xfId="53" applyFont="1" applyFill="1" applyBorder="1" applyAlignment="1" applyProtection="1">
      <alignment horizontal="center" vertical="center" wrapText="1"/>
      <protection locked="0"/>
    </xf>
    <xf numFmtId="0" fontId="19" fillId="0" borderId="13" xfId="53" applyFont="1" applyFill="1" applyBorder="1" applyAlignment="1" applyProtection="1">
      <alignment horizontal="center" vertical="center" wrapText="1"/>
      <protection locked="0"/>
    </xf>
    <xf numFmtId="0" fontId="6" fillId="0" borderId="24" xfId="0" applyFont="1" applyFill="1" applyBorder="1" applyAlignment="1" applyProtection="1">
      <alignment horizontal="left" vertical="center" wrapText="1" indent="1"/>
      <protection/>
    </xf>
    <xf numFmtId="0" fontId="6" fillId="0" borderId="80" xfId="0" applyFont="1" applyFill="1" applyBorder="1" applyAlignment="1" applyProtection="1">
      <alignment horizontal="left" vertical="center" wrapText="1" indent="1"/>
      <protection/>
    </xf>
    <xf numFmtId="0" fontId="6" fillId="0" borderId="17" xfId="0" applyFont="1" applyFill="1" applyBorder="1" applyAlignment="1" applyProtection="1">
      <alignment horizontal="left" vertical="center" wrapText="1" indent="1"/>
      <protection/>
    </xf>
    <xf numFmtId="0" fontId="6" fillId="32" borderId="86" xfId="0" applyFont="1" applyFill="1" applyBorder="1" applyAlignment="1" applyProtection="1">
      <alignment horizontal="center" vertical="center" wrapText="1"/>
      <protection/>
    </xf>
    <xf numFmtId="0" fontId="6" fillId="32" borderId="22" xfId="0" applyFont="1" applyFill="1" applyBorder="1" applyAlignment="1" applyProtection="1">
      <alignment horizontal="center" vertical="center" wrapText="1"/>
      <protection/>
    </xf>
    <xf numFmtId="1" fontId="5" fillId="0" borderId="24" xfId="64" applyNumberFormat="1" applyFont="1" applyFill="1" applyBorder="1" applyAlignment="1" applyProtection="1">
      <alignment horizontal="center" vertical="center"/>
      <protection locked="0"/>
    </xf>
    <xf numFmtId="1" fontId="5" fillId="0" borderId="71" xfId="64" applyNumberFormat="1" applyFont="1" applyFill="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99" xfId="0" applyFont="1" applyBorder="1" applyAlignment="1" applyProtection="1">
      <alignment horizontal="center" vertical="center"/>
      <protection locked="0"/>
    </xf>
    <xf numFmtId="0" fontId="5" fillId="0" borderId="107" xfId="0" applyFont="1" applyFill="1" applyBorder="1" applyAlignment="1" applyProtection="1">
      <alignment horizontal="left" vertical="center" wrapText="1"/>
      <protection/>
    </xf>
    <xf numFmtId="0" fontId="5" fillId="0" borderId="108" xfId="0" applyFont="1" applyFill="1" applyBorder="1" applyAlignment="1" applyProtection="1">
      <alignment horizontal="left" vertical="center" wrapText="1"/>
      <protection/>
    </xf>
    <xf numFmtId="0" fontId="5" fillId="0" borderId="24" xfId="0" applyFont="1" applyFill="1" applyBorder="1" applyAlignment="1" applyProtection="1">
      <alignment horizontal="left" vertical="center" wrapText="1" indent="3"/>
      <protection/>
    </xf>
    <xf numFmtId="0" fontId="5" fillId="0" borderId="80" xfId="0" applyFont="1" applyFill="1" applyBorder="1" applyAlignment="1" applyProtection="1">
      <alignment horizontal="left" vertical="center" wrapText="1" indent="3"/>
      <protection/>
    </xf>
    <xf numFmtId="0" fontId="6" fillId="32" borderId="31" xfId="0" applyFont="1" applyFill="1" applyBorder="1" applyAlignment="1" applyProtection="1">
      <alignment horizontal="center" vertical="center"/>
      <protection/>
    </xf>
    <xf numFmtId="0" fontId="6" fillId="32" borderId="86" xfId="0" applyFont="1" applyFill="1" applyBorder="1" applyAlignment="1" applyProtection="1">
      <alignment horizontal="center" vertical="center"/>
      <protection/>
    </xf>
    <xf numFmtId="0" fontId="6" fillId="32" borderId="22" xfId="0" applyFont="1" applyFill="1" applyBorder="1" applyAlignment="1" applyProtection="1">
      <alignment horizontal="center" vertical="center"/>
      <protection/>
    </xf>
    <xf numFmtId="0" fontId="19" fillId="0" borderId="0" xfId="53"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protection/>
    </xf>
    <xf numFmtId="0" fontId="5" fillId="0" borderId="88" xfId="0" applyFont="1" applyFill="1" applyBorder="1" applyAlignment="1" applyProtection="1">
      <alignment horizontal="left" vertical="center" wrapText="1" indent="3"/>
      <protection/>
    </xf>
    <xf numFmtId="0" fontId="5" fillId="0" borderId="88" xfId="0" applyFont="1" applyFill="1" applyBorder="1" applyAlignment="1" applyProtection="1">
      <alignment horizontal="center" vertical="center" wrapText="1"/>
      <protection/>
    </xf>
    <xf numFmtId="0" fontId="5" fillId="0" borderId="7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0" fillId="0" borderId="0" xfId="0" applyBorder="1" applyAlignment="1">
      <alignment wrapText="1"/>
    </xf>
    <xf numFmtId="0" fontId="6" fillId="32" borderId="43" xfId="0" applyFont="1" applyFill="1" applyBorder="1" applyAlignment="1" applyProtection="1">
      <alignment horizontal="center" vertical="top" wrapText="1"/>
      <protection/>
    </xf>
    <xf numFmtId="0" fontId="6" fillId="32" borderId="11" xfId="0" applyFont="1" applyFill="1" applyBorder="1" applyAlignment="1" applyProtection="1">
      <alignment horizontal="center" vertical="top" wrapText="1"/>
      <protection/>
    </xf>
    <xf numFmtId="0" fontId="0" fillId="0" borderId="11" xfId="0" applyBorder="1" applyAlignment="1" applyProtection="1">
      <alignment/>
      <protection/>
    </xf>
    <xf numFmtId="0" fontId="6" fillId="32" borderId="14" xfId="0" applyFont="1" applyFill="1" applyBorder="1" applyAlignment="1" applyProtection="1">
      <alignment horizontal="center" vertical="top" wrapText="1"/>
      <protection/>
    </xf>
    <xf numFmtId="0" fontId="0" fillId="0" borderId="16" xfId="0" applyBorder="1" applyAlignment="1" applyProtection="1">
      <alignment/>
      <protection/>
    </xf>
    <xf numFmtId="0" fontId="5" fillId="37" borderId="42"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0" fillId="0" borderId="27" xfId="0" applyBorder="1" applyAlignment="1" applyProtection="1">
      <alignment/>
      <protection/>
    </xf>
    <xf numFmtId="0" fontId="19" fillId="0" borderId="0" xfId="53"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0" fillId="0" borderId="54"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0" xfId="0" applyBorder="1" applyAlignment="1" applyProtection="1">
      <alignment horizontal="left"/>
      <protection locked="0"/>
    </xf>
    <xf numFmtId="0" fontId="0" fillId="0" borderId="36" xfId="0" applyBorder="1" applyAlignment="1" applyProtection="1">
      <alignment horizontal="left"/>
      <protection locked="0"/>
    </xf>
    <xf numFmtId="0" fontId="0" fillId="0" borderId="109" xfId="0" applyBorder="1" applyAlignment="1" applyProtection="1">
      <alignment horizontal="left"/>
      <protection locked="0"/>
    </xf>
    <xf numFmtId="0" fontId="0" fillId="0" borderId="56" xfId="0" applyBorder="1" applyAlignment="1" applyProtection="1">
      <alignment horizontal="left"/>
      <protection locked="0"/>
    </xf>
    <xf numFmtId="0" fontId="0" fillId="0" borderId="110" xfId="0" applyBorder="1" applyAlignment="1" applyProtection="1">
      <alignment horizontal="left"/>
      <protection locked="0"/>
    </xf>
    <xf numFmtId="49" fontId="6" fillId="32" borderId="40" xfId="0" applyNumberFormat="1" applyFont="1" applyFill="1" applyBorder="1" applyAlignment="1" applyProtection="1">
      <alignment horizontal="left" vertical="center" wrapText="1"/>
      <protection/>
    </xf>
    <xf numFmtId="49" fontId="6" fillId="32" borderId="0" xfId="0" applyNumberFormat="1" applyFont="1" applyFill="1" applyBorder="1" applyAlignment="1" applyProtection="1">
      <alignment horizontal="left" vertical="center" wrapText="1"/>
      <protection/>
    </xf>
    <xf numFmtId="49" fontId="6" fillId="32" borderId="41" xfId="0" applyNumberFormat="1" applyFont="1" applyFill="1" applyBorder="1" applyAlignment="1" applyProtection="1">
      <alignment horizontal="left" vertical="center" wrapText="1"/>
      <protection/>
    </xf>
    <xf numFmtId="49" fontId="21" fillId="32" borderId="24" xfId="0" applyNumberFormat="1" applyFont="1" applyFill="1" applyBorder="1" applyAlignment="1" applyProtection="1">
      <alignment horizontal="left" vertical="center" wrapText="1"/>
      <protection/>
    </xf>
    <xf numFmtId="49" fontId="21" fillId="32" borderId="80" xfId="0" applyNumberFormat="1" applyFont="1" applyFill="1" applyBorder="1" applyAlignment="1" applyProtection="1">
      <alignment horizontal="left" vertical="center" wrapText="1"/>
      <protection/>
    </xf>
    <xf numFmtId="49" fontId="21" fillId="32" borderId="17" xfId="0" applyNumberFormat="1" applyFont="1" applyFill="1" applyBorder="1" applyAlignment="1" applyProtection="1">
      <alignment horizontal="left" vertical="center" wrapText="1"/>
      <protection/>
    </xf>
    <xf numFmtId="0" fontId="5" fillId="0" borderId="54"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5" fillId="0" borderId="34" xfId="0" applyFont="1" applyBorder="1" applyAlignment="1" applyProtection="1">
      <alignment vertical="center" wrapText="1"/>
      <protection/>
    </xf>
    <xf numFmtId="49" fontId="6" fillId="0" borderId="109" xfId="0" applyNumberFormat="1" applyFont="1" applyBorder="1" applyAlignment="1" applyProtection="1">
      <alignment vertical="center" wrapText="1"/>
      <protection/>
    </xf>
    <xf numFmtId="49" fontId="5" fillId="0" borderId="56" xfId="0" applyNumberFormat="1" applyFont="1" applyBorder="1" applyAlignment="1" applyProtection="1">
      <alignment vertical="center" wrapText="1"/>
      <protection/>
    </xf>
    <xf numFmtId="49" fontId="5" fillId="0" borderId="110" xfId="0" applyNumberFormat="1" applyFont="1" applyBorder="1" applyAlignment="1" applyProtection="1">
      <alignment vertical="center" wrapText="1"/>
      <protection/>
    </xf>
    <xf numFmtId="0" fontId="21" fillId="32" borderId="30" xfId="0" applyFont="1" applyFill="1" applyBorder="1" applyAlignment="1" applyProtection="1">
      <alignment horizontal="center" vertical="center" wrapText="1"/>
      <protection/>
    </xf>
    <xf numFmtId="0" fontId="21" fillId="32" borderId="78" xfId="0" applyFont="1" applyFill="1" applyBorder="1" applyAlignment="1" applyProtection="1">
      <alignment horizontal="center" vertical="center"/>
      <protection/>
    </xf>
    <xf numFmtId="0" fontId="6" fillId="0" borderId="0"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36" xfId="0" applyFont="1" applyBorder="1" applyAlignment="1" applyProtection="1">
      <alignment vertical="center" wrapText="1"/>
      <protection/>
    </xf>
    <xf numFmtId="0" fontId="6" fillId="0" borderId="35"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dxfs count="6">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ill>
        <patternFill>
          <bgColor indexed="41"/>
        </patternFill>
      </fill>
    </dxf>
    <dxf>
      <font>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molardl\AppData\Local\Microsoft\Windows\Temporary%20Internet%20Files\Content.Outlook\FO7SVJIT\JRF_data_for_2014_english_draft_v4%20r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1. Reported Cases"/>
      <sheetName val="2. Schedule-Source"/>
      <sheetName val="3.School_Imm_delivery_"/>
      <sheetName val="4A. Routine Coverage"/>
      <sheetName val="4B. Coverage Surveys"/>
      <sheetName val="5. Official Estimates"/>
      <sheetName val="6. Indicators"/>
      <sheetName val="8. Supplementary"/>
      <sheetName val="Influenza"/>
      <sheetName val="9_General_comments"/>
      <sheetName val="Vaccine_Pricing"/>
      <sheetName val="Instructions"/>
      <sheetName val="Instr_Schedule"/>
      <sheetName val="drop_down_lists"/>
    </sheetNames>
    <sheetDataSet>
      <sheetData sheetId="14">
        <row r="3">
          <cell r="D3" t="str">
            <v>Jan</v>
          </cell>
          <cell r="F3" t="str">
            <v>Whole cell</v>
          </cell>
          <cell r="G3" t="str">
            <v>live births</v>
          </cell>
        </row>
        <row r="4">
          <cell r="D4" t="str">
            <v>Feb</v>
          </cell>
          <cell r="F4" t="str">
            <v>Acellular</v>
          </cell>
          <cell r="G4" t="str">
            <v>surviving infants</v>
          </cell>
        </row>
        <row r="5">
          <cell r="D5" t="str">
            <v>Mar</v>
          </cell>
        </row>
        <row r="6">
          <cell r="D6" t="str">
            <v>Apr</v>
          </cell>
        </row>
        <row r="7">
          <cell r="D7" t="str">
            <v>May</v>
          </cell>
          <cell r="F7" t="str">
            <v>National</v>
          </cell>
          <cell r="G7" t="str">
            <v>6 - 59 months</v>
          </cell>
        </row>
        <row r="8">
          <cell r="D8" t="str">
            <v>Jun</v>
          </cell>
          <cell r="F8" t="str">
            <v>Subnational</v>
          </cell>
          <cell r="G8" t="str">
            <v>12 -59 months</v>
          </cell>
        </row>
        <row r="9">
          <cell r="D9" t="str">
            <v>Jul</v>
          </cell>
          <cell r="G9" t="str">
            <v>less  than 59 months</v>
          </cell>
        </row>
        <row r="10">
          <cell r="D10" t="str">
            <v>Aug</v>
          </cell>
        </row>
        <row r="11">
          <cell r="D11" t="str">
            <v>Sep</v>
          </cell>
        </row>
        <row r="12">
          <cell r="D12" t="str">
            <v>Oct</v>
          </cell>
          <cell r="F12" t="str">
            <v>government agency</v>
          </cell>
          <cell r="G12" t="str">
            <v>pregnant women</v>
          </cell>
        </row>
        <row r="13">
          <cell r="D13" t="str">
            <v>Nov</v>
          </cell>
          <cell r="F13" t="str">
            <v>UNICEF, WHO, or PAHO</v>
          </cell>
          <cell r="G13" t="str">
            <v>live births</v>
          </cell>
        </row>
        <row r="14">
          <cell r="D14" t="str">
            <v>Dec</v>
          </cell>
          <cell r="F14" t="str">
            <v>donating agency</v>
          </cell>
        </row>
        <row r="15">
          <cell r="F15" t="str">
            <v>other</v>
          </cell>
        </row>
        <row r="23">
          <cell r="G23" t="str">
            <v>local currency</v>
          </cell>
        </row>
        <row r="24">
          <cell r="G24" t="str">
            <v>US $</v>
          </cell>
        </row>
        <row r="29">
          <cell r="F29" t="str">
            <v>Yes</v>
          </cell>
        </row>
        <row r="30">
          <cell r="F30" t="str">
            <v>No</v>
          </cell>
        </row>
        <row r="31">
          <cell r="E31">
            <v>2011</v>
          </cell>
        </row>
        <row r="32">
          <cell r="E32">
            <v>2012</v>
          </cell>
        </row>
        <row r="33">
          <cell r="E33">
            <v>2013</v>
          </cell>
        </row>
        <row r="36">
          <cell r="E36">
            <v>2014</v>
          </cell>
        </row>
        <row r="37">
          <cell r="E37">
            <v>2015</v>
          </cell>
        </row>
        <row r="39">
          <cell r="F39" t="str">
            <v>male</v>
          </cell>
        </row>
        <row r="40">
          <cell r="E40">
            <v>2014</v>
          </cell>
          <cell r="F40" t="str">
            <v>female</v>
          </cell>
        </row>
        <row r="41">
          <cell r="E41">
            <v>2015</v>
          </cell>
          <cell r="F41" t="str">
            <v>both</v>
          </cell>
        </row>
        <row r="42">
          <cell r="E42">
            <v>2016</v>
          </cell>
        </row>
        <row r="43">
          <cell r="E43">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o.int/vaccines/globalsummary/immunization/countryprofileselect.cfm" TargetMode="External" /><Relationship Id="rId2" Type="http://schemas.openxmlformats.org/officeDocument/2006/relationships/hyperlink" Target="http://www.childinfo.org/Immunization.htm" TargetMode="External" /><Relationship Id="rId3" Type="http://schemas.openxmlformats.org/officeDocument/2006/relationships/hyperlink" Target="http://www.who.int/immunization/monitoring_surveillance/data/e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ho.int/immunization/programmes_systems/procurement/v3p/platform/module1/v3pdataentry/en/"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who.int/immunization/programmes_systems/financin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30"/>
  <sheetViews>
    <sheetView showGridLines="0" showRowColHeaders="0" zoomScaleSheetLayoutView="100" workbookViewId="0" topLeftCell="A1">
      <selection activeCell="B19" sqref="B19:C19"/>
    </sheetView>
  </sheetViews>
  <sheetFormatPr defaultColWidth="9.140625" defaultRowHeight="12.75"/>
  <cols>
    <col min="1" max="1" width="9.140625" style="19" customWidth="1"/>
    <col min="2" max="2" width="36.8515625" style="19" customWidth="1"/>
    <col min="3" max="3" width="8.7109375" style="19" customWidth="1"/>
    <col min="4" max="4" width="1.1484375" style="19" customWidth="1"/>
    <col min="5" max="5" width="23.140625" style="19" bestFit="1" customWidth="1"/>
    <col min="6" max="6" width="5.57421875" style="19" bestFit="1" customWidth="1"/>
    <col min="7" max="7" width="6.7109375" style="19" bestFit="1" customWidth="1"/>
    <col min="8" max="8" width="5.8515625" style="19" customWidth="1"/>
    <col min="9" max="16384" width="9.140625" style="19" customWidth="1"/>
  </cols>
  <sheetData>
    <row r="1" ht="15" customHeight="1"/>
    <row r="2" spans="1:8" s="74" customFormat="1" ht="42" customHeight="1">
      <c r="A2" s="444" t="s">
        <v>852</v>
      </c>
      <c r="B2" s="444"/>
      <c r="C2" s="444"/>
      <c r="D2" s="444"/>
      <c r="E2" s="444"/>
      <c r="F2" s="444"/>
      <c r="G2" s="444"/>
      <c r="H2" s="444"/>
    </row>
    <row r="3" spans="1:8" s="74" customFormat="1" ht="19.5">
      <c r="A3" s="397"/>
      <c r="B3" s="400"/>
      <c r="C3" s="402" t="str">
        <f>IF(B19="","&lt;&lt;Country Name&gt;&gt;",B19)</f>
        <v>&lt;&lt;Country Name&gt;&gt;</v>
      </c>
      <c r="D3" s="401"/>
      <c r="E3" s="401"/>
      <c r="F3" s="401"/>
      <c r="G3" s="397"/>
      <c r="H3" s="397"/>
    </row>
    <row r="4" spans="1:8" ht="19.5">
      <c r="A4" s="449" t="s">
        <v>851</v>
      </c>
      <c r="B4" s="449"/>
      <c r="C4" s="449"/>
      <c r="D4" s="449"/>
      <c r="E4" s="449"/>
      <c r="F4" s="449"/>
      <c r="G4" s="449"/>
      <c r="H4" s="449"/>
    </row>
    <row r="5" spans="1:8" s="63" customFormat="1" ht="19.5">
      <c r="A5" s="300"/>
      <c r="B5" s="301"/>
      <c r="C5" s="301"/>
      <c r="D5" s="301"/>
      <c r="E5" s="301"/>
      <c r="F5" s="301"/>
      <c r="G5" s="301"/>
      <c r="H5" s="301"/>
    </row>
    <row r="6" spans="1:8" s="75" customFormat="1" ht="12.75">
      <c r="A6" s="446" t="s">
        <v>82</v>
      </c>
      <c r="B6" s="446"/>
      <c r="C6" s="446"/>
      <c r="D6" s="446"/>
      <c r="E6" s="446"/>
      <c r="F6" s="446"/>
      <c r="G6" s="446"/>
      <c r="H6" s="446"/>
    </row>
    <row r="7" spans="1:8" s="75" customFormat="1" ht="12.75">
      <c r="A7" s="445" t="s">
        <v>549</v>
      </c>
      <c r="B7" s="445"/>
      <c r="C7" s="445"/>
      <c r="D7" s="445"/>
      <c r="E7" s="445"/>
      <c r="F7" s="445"/>
      <c r="G7" s="445"/>
      <c r="H7" s="445"/>
    </row>
    <row r="8" spans="1:8" s="75" customFormat="1" ht="12.75">
      <c r="A8" s="445" t="s">
        <v>550</v>
      </c>
      <c r="B8" s="445"/>
      <c r="C8" s="445"/>
      <c r="D8" s="445"/>
      <c r="E8" s="445"/>
      <c r="F8" s="445"/>
      <c r="G8" s="445"/>
      <c r="H8" s="445"/>
    </row>
    <row r="9" spans="1:8" s="75" customFormat="1" ht="23.25" customHeight="1">
      <c r="A9" s="76"/>
      <c r="B9" s="424" t="s">
        <v>649</v>
      </c>
      <c r="C9" s="425"/>
      <c r="D9" s="425"/>
      <c r="E9" s="425"/>
      <c r="F9" s="425"/>
      <c r="G9" s="426"/>
      <c r="H9" s="76"/>
    </row>
    <row r="10" spans="2:8" s="75" customFormat="1" ht="27" customHeight="1">
      <c r="B10" s="429" t="s">
        <v>398</v>
      </c>
      <c r="C10" s="430"/>
      <c r="D10" s="430"/>
      <c r="E10" s="430"/>
      <c r="F10" s="430"/>
      <c r="G10" s="431"/>
      <c r="H10" s="77"/>
    </row>
    <row r="11" spans="1:8" s="75" customFormat="1" ht="12.75">
      <c r="A11" s="76"/>
      <c r="B11" s="435" t="s">
        <v>420</v>
      </c>
      <c r="C11" s="436"/>
      <c r="D11" s="436"/>
      <c r="E11" s="436"/>
      <c r="F11" s="436"/>
      <c r="G11" s="436"/>
      <c r="H11" s="76"/>
    </row>
    <row r="12" spans="1:8" s="75" customFormat="1" ht="12.75">
      <c r="A12" s="76"/>
      <c r="B12" s="437"/>
      <c r="C12" s="437"/>
      <c r="D12" s="437"/>
      <c r="E12" s="437"/>
      <c r="F12" s="437"/>
      <c r="G12" s="437"/>
      <c r="H12" s="76"/>
    </row>
    <row r="13" spans="1:8" s="75" customFormat="1" ht="12.75">
      <c r="A13" s="76"/>
      <c r="B13" s="79"/>
      <c r="C13" s="79"/>
      <c r="D13" s="79"/>
      <c r="E13" s="79"/>
      <c r="F13" s="79"/>
      <c r="G13" s="79"/>
      <c r="H13" s="76"/>
    </row>
    <row r="14" spans="1:8" s="75" customFormat="1" ht="15.75" customHeight="1">
      <c r="A14" s="76"/>
      <c r="B14" s="448" t="s">
        <v>779</v>
      </c>
      <c r="C14" s="448"/>
      <c r="D14" s="448"/>
      <c r="E14" s="448"/>
      <c r="F14" s="448"/>
      <c r="G14" s="448"/>
      <c r="H14" s="76"/>
    </row>
    <row r="15" spans="1:8" s="75" customFormat="1" ht="15.75" customHeight="1">
      <c r="A15" s="76"/>
      <c r="B15" s="428" t="s">
        <v>826</v>
      </c>
      <c r="C15" s="428"/>
      <c r="D15" s="428"/>
      <c r="E15" s="428"/>
      <c r="F15" s="428"/>
      <c r="G15" s="428"/>
      <c r="H15" s="327"/>
    </row>
    <row r="16" spans="1:8" s="75" customFormat="1" ht="15.75" customHeight="1">
      <c r="A16" s="76"/>
      <c r="B16" s="447" t="s">
        <v>848</v>
      </c>
      <c r="C16" s="447"/>
      <c r="D16" s="447"/>
      <c r="E16" s="447"/>
      <c r="F16" s="447"/>
      <c r="G16" s="447"/>
      <c r="H16" s="327"/>
    </row>
    <row r="17" spans="1:8" s="75" customFormat="1" ht="10.5">
      <c r="A17" s="80"/>
      <c r="B17" s="328"/>
      <c r="C17" s="328"/>
      <c r="D17" s="328"/>
      <c r="E17" s="328"/>
      <c r="F17" s="328"/>
      <c r="G17" s="328"/>
      <c r="H17" s="328"/>
    </row>
    <row r="18" ht="11.25" thickBot="1"/>
    <row r="19" spans="1:8" ht="21" customHeight="1" thickBot="1">
      <c r="A19" s="81" t="s">
        <v>423</v>
      </c>
      <c r="B19" s="422"/>
      <c r="C19" s="423"/>
      <c r="D19" s="82"/>
      <c r="E19" s="83" t="s">
        <v>424</v>
      </c>
      <c r="F19" s="46"/>
      <c r="G19" s="47"/>
      <c r="H19" s="319">
        <v>2015</v>
      </c>
    </row>
    <row r="20" ht="15" customHeight="1" thickBot="1">
      <c r="B20" s="193" t="e">
        <f>VLOOKUP(B19,drop_down_lists!B3:C200,2,FALSE)</f>
        <v>#N/A</v>
      </c>
    </row>
    <row r="21" spans="1:8" ht="39.75" customHeight="1">
      <c r="A21" s="185" t="s">
        <v>425</v>
      </c>
      <c r="B21" s="84" t="s">
        <v>354</v>
      </c>
      <c r="C21" s="51" t="s">
        <v>640</v>
      </c>
      <c r="D21" s="441"/>
      <c r="E21" s="442"/>
      <c r="F21" s="442"/>
      <c r="G21" s="442"/>
      <c r="H21" s="443"/>
    </row>
    <row r="22" spans="1:8" ht="18" customHeight="1">
      <c r="A22" s="186" t="s">
        <v>426</v>
      </c>
      <c r="B22" s="67" t="s">
        <v>432</v>
      </c>
      <c r="C22" s="212"/>
      <c r="D22" s="432"/>
      <c r="E22" s="433"/>
      <c r="F22" s="433"/>
      <c r="G22" s="433"/>
      <c r="H22" s="434"/>
    </row>
    <row r="23" spans="1:8" ht="18" customHeight="1">
      <c r="A23" s="186" t="s">
        <v>516</v>
      </c>
      <c r="B23" s="67" t="s">
        <v>433</v>
      </c>
      <c r="C23" s="214"/>
      <c r="D23" s="432"/>
      <c r="E23" s="433"/>
      <c r="F23" s="433"/>
      <c r="G23" s="433"/>
      <c r="H23" s="434"/>
    </row>
    <row r="24" spans="1:8" ht="39.75" customHeight="1">
      <c r="A24" s="186" t="s">
        <v>427</v>
      </c>
      <c r="B24" s="420" t="s">
        <v>855</v>
      </c>
      <c r="C24" s="421"/>
      <c r="D24" s="432"/>
      <c r="E24" s="433"/>
      <c r="F24" s="433"/>
      <c r="G24" s="433"/>
      <c r="H24" s="434"/>
    </row>
    <row r="25" spans="1:8" ht="18" customHeight="1">
      <c r="A25" s="186" t="s">
        <v>428</v>
      </c>
      <c r="B25" s="67" t="s">
        <v>783</v>
      </c>
      <c r="C25" s="214"/>
      <c r="D25" s="432"/>
      <c r="E25" s="433"/>
      <c r="F25" s="433"/>
      <c r="G25" s="433"/>
      <c r="H25" s="434"/>
    </row>
    <row r="26" spans="1:8" ht="31.5" customHeight="1">
      <c r="A26" s="186" t="s">
        <v>429</v>
      </c>
      <c r="B26" s="420" t="s">
        <v>856</v>
      </c>
      <c r="C26" s="421"/>
      <c r="D26" s="432"/>
      <c r="E26" s="433"/>
      <c r="F26" s="433"/>
      <c r="G26" s="433"/>
      <c r="H26" s="434"/>
    </row>
    <row r="27" spans="1:8" ht="18" customHeight="1">
      <c r="A27" s="186" t="s">
        <v>430</v>
      </c>
      <c r="B27" s="67" t="s">
        <v>784</v>
      </c>
      <c r="D27" s="432"/>
      <c r="E27" s="433"/>
      <c r="F27" s="433"/>
      <c r="G27" s="433"/>
      <c r="H27" s="434"/>
    </row>
    <row r="28" spans="1:8" ht="24" customHeight="1" thickBot="1">
      <c r="A28" s="187" t="s">
        <v>431</v>
      </c>
      <c r="B28" s="85" t="s">
        <v>857</v>
      </c>
      <c r="C28" s="52" t="s">
        <v>640</v>
      </c>
      <c r="D28" s="438"/>
      <c r="E28" s="439"/>
      <c r="F28" s="439"/>
      <c r="G28" s="439"/>
      <c r="H28" s="440"/>
    </row>
    <row r="30" spans="6:8" ht="10.5">
      <c r="F30" s="427" t="str">
        <f>HYPERLINK(Filename&amp;"page1","go to next page")</f>
        <v>go to next page</v>
      </c>
      <c r="G30" s="427"/>
      <c r="H30" s="427"/>
    </row>
  </sheetData>
  <sheetProtection password="F079" sheet="1" selectLockedCells="1"/>
  <mergeCells count="23">
    <mergeCell ref="A2:H2"/>
    <mergeCell ref="A8:H8"/>
    <mergeCell ref="A6:H6"/>
    <mergeCell ref="A7:H7"/>
    <mergeCell ref="B16:G16"/>
    <mergeCell ref="B14:G14"/>
    <mergeCell ref="A4:H4"/>
    <mergeCell ref="D28:H28"/>
    <mergeCell ref="D26:H26"/>
    <mergeCell ref="D25:H25"/>
    <mergeCell ref="D27:H27"/>
    <mergeCell ref="D21:H21"/>
    <mergeCell ref="D22:H22"/>
    <mergeCell ref="B24:C24"/>
    <mergeCell ref="B26:C26"/>
    <mergeCell ref="B19:C19"/>
    <mergeCell ref="B9:G9"/>
    <mergeCell ref="F30:H30"/>
    <mergeCell ref="B15:G15"/>
    <mergeCell ref="B10:G10"/>
    <mergeCell ref="D23:H23"/>
    <mergeCell ref="D24:H24"/>
    <mergeCell ref="B11:G12"/>
  </mergeCells>
  <dataValidations count="4">
    <dataValidation type="list" allowBlank="1" showInputMessage="1" prompt="please choose date from the list" sqref="F19">
      <formula1>DDL_days</formula1>
    </dataValidation>
    <dataValidation type="list" allowBlank="1" showInputMessage="1" prompt="please choose month from the list&#10;" sqref="G19">
      <formula1>DDL_months</formula1>
    </dataValidation>
    <dataValidation type="list" allowBlank="1" showInputMessage="1" prompt="Please choose your country from the list" error="Only countries from the list can be entered." sqref="B19:C19">
      <formula1>DDL_Country_name</formula1>
    </dataValidation>
    <dataValidation allowBlank="1" showInputMessage="1" prompt="A district is defined as the third administrative level (nation is the first, province is the second)." sqref="D28:H28"/>
  </dataValidations>
  <hyperlinks>
    <hyperlink ref="B15:E15" r:id="rId1" display=" (1) WHO (http://www.who.int/immunization_monitoring/data/en/)"/>
    <hyperlink ref="F30" location="page1" display="page1"/>
    <hyperlink ref="C21" location="Ins0010" display="(instructions)"/>
    <hyperlink ref="C28" location="Ins0080" display="(instructions)"/>
    <hyperlink ref="B16:G16" r:id="rId2" display=" (2) UNICEF ( http://www.childinfo.org/Immunization.htm )"/>
    <hyperlink ref="B15:G15" r:id="rId3" display=" (1) WHO (http://www.who.int/immunization/monitoring_surveillance/data/en/)"/>
    <hyperlink ref="F30:H30" location="'1. Reported Cases'!page1" display="'1. Reported Cases'!page1"/>
  </hyperlinks>
  <printOptions/>
  <pageMargins left="0.984251968503937" right="0.15748031496062992" top="0.984251968503937" bottom="0.984251968503937" header="0.5118110236220472" footer="0.5118110236220472"/>
  <pageSetup fitToHeight="1" fitToWidth="1" horizontalDpi="600" verticalDpi="600" orientation="landscape" paperSize="9" scale="80" r:id="rId4"/>
  <headerFooter alignWithMargins="0">
    <oddFooter>&amp;L&amp;"Verdana,Regular"&amp;8WHO/UNICEF JRF data for 2014
&amp;F&amp;R&amp;"Verdana,Regular"&amp;8Section &amp;A, pg. &amp;P</oddFooter>
  </headerFooter>
</worksheet>
</file>

<file path=xl/worksheets/sheet10.xml><?xml version="1.0" encoding="utf-8"?>
<worksheet xmlns="http://schemas.openxmlformats.org/spreadsheetml/2006/main" xmlns:r="http://schemas.openxmlformats.org/officeDocument/2006/relationships">
  <dimension ref="A1:L22"/>
  <sheetViews>
    <sheetView showGridLines="0" workbookViewId="0" topLeftCell="A1">
      <selection activeCell="A3" sqref="A3:L22"/>
    </sheetView>
  </sheetViews>
  <sheetFormatPr defaultColWidth="9.140625" defaultRowHeight="12.75"/>
  <cols>
    <col min="1" max="16384" width="9.140625" style="78" customWidth="1"/>
  </cols>
  <sheetData>
    <row r="1" ht="12.75">
      <c r="A1" s="259" t="s">
        <v>579</v>
      </c>
    </row>
    <row r="2" ht="13.5" thickBot="1">
      <c r="A2" s="259" t="s">
        <v>360</v>
      </c>
    </row>
    <row r="3" spans="1:12" ht="12.75">
      <c r="A3" s="793"/>
      <c r="B3" s="794"/>
      <c r="C3" s="794"/>
      <c r="D3" s="794"/>
      <c r="E3" s="794"/>
      <c r="F3" s="794"/>
      <c r="G3" s="794"/>
      <c r="H3" s="794"/>
      <c r="I3" s="794"/>
      <c r="J3" s="794"/>
      <c r="K3" s="794"/>
      <c r="L3" s="795"/>
    </row>
    <row r="4" spans="1:12" ht="12.75">
      <c r="A4" s="796"/>
      <c r="B4" s="797"/>
      <c r="C4" s="797"/>
      <c r="D4" s="797"/>
      <c r="E4" s="797"/>
      <c r="F4" s="797"/>
      <c r="G4" s="797"/>
      <c r="H4" s="797"/>
      <c r="I4" s="797"/>
      <c r="J4" s="797"/>
      <c r="K4" s="797"/>
      <c r="L4" s="798"/>
    </row>
    <row r="5" spans="1:12" ht="12.75">
      <c r="A5" s="796"/>
      <c r="B5" s="797"/>
      <c r="C5" s="797"/>
      <c r="D5" s="797"/>
      <c r="E5" s="797"/>
      <c r="F5" s="797"/>
      <c r="G5" s="797"/>
      <c r="H5" s="797"/>
      <c r="I5" s="797"/>
      <c r="J5" s="797"/>
      <c r="K5" s="797"/>
      <c r="L5" s="798"/>
    </row>
    <row r="6" spans="1:12" ht="12.75">
      <c r="A6" s="796"/>
      <c r="B6" s="797"/>
      <c r="C6" s="797"/>
      <c r="D6" s="797"/>
      <c r="E6" s="797"/>
      <c r="F6" s="797"/>
      <c r="G6" s="797"/>
      <c r="H6" s="797"/>
      <c r="I6" s="797"/>
      <c r="J6" s="797"/>
      <c r="K6" s="797"/>
      <c r="L6" s="798"/>
    </row>
    <row r="7" spans="1:12" ht="12.75">
      <c r="A7" s="796"/>
      <c r="B7" s="797"/>
      <c r="C7" s="797"/>
      <c r="D7" s="797"/>
      <c r="E7" s="797"/>
      <c r="F7" s="797"/>
      <c r="G7" s="797"/>
      <c r="H7" s="797"/>
      <c r="I7" s="797"/>
      <c r="J7" s="797"/>
      <c r="K7" s="797"/>
      <c r="L7" s="798"/>
    </row>
    <row r="8" spans="1:12" ht="12.75">
      <c r="A8" s="796"/>
      <c r="B8" s="797"/>
      <c r="C8" s="797"/>
      <c r="D8" s="797"/>
      <c r="E8" s="797"/>
      <c r="F8" s="797"/>
      <c r="G8" s="797"/>
      <c r="H8" s="797"/>
      <c r="I8" s="797"/>
      <c r="J8" s="797"/>
      <c r="K8" s="797"/>
      <c r="L8" s="798"/>
    </row>
    <row r="9" spans="1:12" ht="12.75">
      <c r="A9" s="796"/>
      <c r="B9" s="797"/>
      <c r="C9" s="797"/>
      <c r="D9" s="797"/>
      <c r="E9" s="797"/>
      <c r="F9" s="797"/>
      <c r="G9" s="797"/>
      <c r="H9" s="797"/>
      <c r="I9" s="797"/>
      <c r="J9" s="797"/>
      <c r="K9" s="797"/>
      <c r="L9" s="798"/>
    </row>
    <row r="10" spans="1:12" ht="12.75">
      <c r="A10" s="796"/>
      <c r="B10" s="797"/>
      <c r="C10" s="797"/>
      <c r="D10" s="797"/>
      <c r="E10" s="797"/>
      <c r="F10" s="797"/>
      <c r="G10" s="797"/>
      <c r="H10" s="797"/>
      <c r="I10" s="797"/>
      <c r="J10" s="797"/>
      <c r="K10" s="797"/>
      <c r="L10" s="798"/>
    </row>
    <row r="11" spans="1:12" ht="12.75">
      <c r="A11" s="796"/>
      <c r="B11" s="797"/>
      <c r="C11" s="797"/>
      <c r="D11" s="797"/>
      <c r="E11" s="797"/>
      <c r="F11" s="797"/>
      <c r="G11" s="797"/>
      <c r="H11" s="797"/>
      <c r="I11" s="797"/>
      <c r="J11" s="797"/>
      <c r="K11" s="797"/>
      <c r="L11" s="798"/>
    </row>
    <row r="12" spans="1:12" ht="12.75">
      <c r="A12" s="796"/>
      <c r="B12" s="797"/>
      <c r="C12" s="797"/>
      <c r="D12" s="797"/>
      <c r="E12" s="797"/>
      <c r="F12" s="797"/>
      <c r="G12" s="797"/>
      <c r="H12" s="797"/>
      <c r="I12" s="797"/>
      <c r="J12" s="797"/>
      <c r="K12" s="797"/>
      <c r="L12" s="798"/>
    </row>
    <row r="13" spans="1:12" ht="12.75">
      <c r="A13" s="796"/>
      <c r="B13" s="797"/>
      <c r="C13" s="797"/>
      <c r="D13" s="797"/>
      <c r="E13" s="797"/>
      <c r="F13" s="797"/>
      <c r="G13" s="797"/>
      <c r="H13" s="797"/>
      <c r="I13" s="797"/>
      <c r="J13" s="797"/>
      <c r="K13" s="797"/>
      <c r="L13" s="798"/>
    </row>
    <row r="14" spans="1:12" ht="12.75">
      <c r="A14" s="796"/>
      <c r="B14" s="797"/>
      <c r="C14" s="797"/>
      <c r="D14" s="797"/>
      <c r="E14" s="797"/>
      <c r="F14" s="797"/>
      <c r="G14" s="797"/>
      <c r="H14" s="797"/>
      <c r="I14" s="797"/>
      <c r="J14" s="797"/>
      <c r="K14" s="797"/>
      <c r="L14" s="798"/>
    </row>
    <row r="15" spans="1:12" ht="12.75">
      <c r="A15" s="796"/>
      <c r="B15" s="797"/>
      <c r="C15" s="797"/>
      <c r="D15" s="797"/>
      <c r="E15" s="797"/>
      <c r="F15" s="797"/>
      <c r="G15" s="797"/>
      <c r="H15" s="797"/>
      <c r="I15" s="797"/>
      <c r="J15" s="797"/>
      <c r="K15" s="797"/>
      <c r="L15" s="798"/>
    </row>
    <row r="16" spans="1:12" ht="12.75">
      <c r="A16" s="796"/>
      <c r="B16" s="797"/>
      <c r="C16" s="797"/>
      <c r="D16" s="797"/>
      <c r="E16" s="797"/>
      <c r="F16" s="797"/>
      <c r="G16" s="797"/>
      <c r="H16" s="797"/>
      <c r="I16" s="797"/>
      <c r="J16" s="797"/>
      <c r="K16" s="797"/>
      <c r="L16" s="798"/>
    </row>
    <row r="17" spans="1:12" ht="12.75">
      <c r="A17" s="796"/>
      <c r="B17" s="797"/>
      <c r="C17" s="797"/>
      <c r="D17" s="797"/>
      <c r="E17" s="797"/>
      <c r="F17" s="797"/>
      <c r="G17" s="797"/>
      <c r="H17" s="797"/>
      <c r="I17" s="797"/>
      <c r="J17" s="797"/>
      <c r="K17" s="797"/>
      <c r="L17" s="798"/>
    </row>
    <row r="18" spans="1:12" ht="12.75">
      <c r="A18" s="796"/>
      <c r="B18" s="797"/>
      <c r="C18" s="797"/>
      <c r="D18" s="797"/>
      <c r="E18" s="797"/>
      <c r="F18" s="797"/>
      <c r="G18" s="797"/>
      <c r="H18" s="797"/>
      <c r="I18" s="797"/>
      <c r="J18" s="797"/>
      <c r="K18" s="797"/>
      <c r="L18" s="798"/>
    </row>
    <row r="19" spans="1:12" ht="12.75">
      <c r="A19" s="796"/>
      <c r="B19" s="797"/>
      <c r="C19" s="797"/>
      <c r="D19" s="797"/>
      <c r="E19" s="797"/>
      <c r="F19" s="797"/>
      <c r="G19" s="797"/>
      <c r="H19" s="797"/>
      <c r="I19" s="797"/>
      <c r="J19" s="797"/>
      <c r="K19" s="797"/>
      <c r="L19" s="798"/>
    </row>
    <row r="20" spans="1:12" ht="12.75">
      <c r="A20" s="796"/>
      <c r="B20" s="797"/>
      <c r="C20" s="797"/>
      <c r="D20" s="797"/>
      <c r="E20" s="797"/>
      <c r="F20" s="797"/>
      <c r="G20" s="797"/>
      <c r="H20" s="797"/>
      <c r="I20" s="797"/>
      <c r="J20" s="797"/>
      <c r="K20" s="797"/>
      <c r="L20" s="798"/>
    </row>
    <row r="21" spans="1:12" ht="12.75">
      <c r="A21" s="796"/>
      <c r="B21" s="797"/>
      <c r="C21" s="797"/>
      <c r="D21" s="797"/>
      <c r="E21" s="797"/>
      <c r="F21" s="797"/>
      <c r="G21" s="797"/>
      <c r="H21" s="797"/>
      <c r="I21" s="797"/>
      <c r="J21" s="797"/>
      <c r="K21" s="797"/>
      <c r="L21" s="798"/>
    </row>
    <row r="22" spans="1:12" ht="13.5" thickBot="1">
      <c r="A22" s="799"/>
      <c r="B22" s="800"/>
      <c r="C22" s="800"/>
      <c r="D22" s="800"/>
      <c r="E22" s="800"/>
      <c r="F22" s="800"/>
      <c r="G22" s="800"/>
      <c r="H22" s="800"/>
      <c r="I22" s="800"/>
      <c r="J22" s="800"/>
      <c r="K22" s="800"/>
      <c r="L22" s="801"/>
    </row>
  </sheetData>
  <sheetProtection password="F079" sheet="1" objects="1" scenarios="1" selectLockedCells="1"/>
  <mergeCells count="1">
    <mergeCell ref="A3:L22"/>
  </mergeCells>
  <printOptions/>
  <pageMargins left="0.984251968503937" right="0.15748031496062992" top="0.984251968503937" bottom="0.984251968503937" header="0.5118110236220472" footer="0.5118110236220472"/>
  <pageSetup horizontalDpi="600" verticalDpi="600" orientation="landscape" paperSize="9" scale="87" r:id="rId1"/>
  <headerFooter alignWithMargins="0">
    <oddFooter>&amp;L&amp;"Verdana,Regular"&amp;8WHO/UNICEF JRF data for 2014
&amp;F&amp;R&amp;"Verdana,Regular"&amp;8Section &amp;A, pg. &amp;P</oddFooter>
  </headerFooter>
</worksheet>
</file>

<file path=xl/worksheets/sheet11.xml><?xml version="1.0" encoding="utf-8"?>
<worksheet xmlns="http://schemas.openxmlformats.org/spreadsheetml/2006/main" xmlns:r="http://schemas.openxmlformats.org/officeDocument/2006/relationships">
  <dimension ref="A1:A8"/>
  <sheetViews>
    <sheetView showGridLines="0" workbookViewId="0" topLeftCell="A1">
      <selection activeCell="A1" sqref="A1:A7"/>
    </sheetView>
  </sheetViews>
  <sheetFormatPr defaultColWidth="9.140625" defaultRowHeight="12.75"/>
  <cols>
    <col min="1" max="1" width="92.00390625" style="299" customWidth="1"/>
    <col min="2" max="16384" width="9.140625" style="299" customWidth="1"/>
  </cols>
  <sheetData>
    <row r="1" ht="15">
      <c r="A1" s="354" t="s">
        <v>830</v>
      </c>
    </row>
    <row r="2" ht="15">
      <c r="A2" s="355"/>
    </row>
    <row r="3" ht="60">
      <c r="A3" s="359" t="s">
        <v>919</v>
      </c>
    </row>
    <row r="4" ht="60">
      <c r="A4" s="359" t="s">
        <v>918</v>
      </c>
    </row>
    <row r="5" ht="60">
      <c r="A5" s="359" t="s">
        <v>920</v>
      </c>
    </row>
    <row r="7" ht="25.5">
      <c r="A7" s="419" t="s">
        <v>921</v>
      </c>
    </row>
    <row r="8" ht="12.75">
      <c r="A8" s="360" t="s">
        <v>922</v>
      </c>
    </row>
  </sheetData>
  <sheetProtection selectLockedCells="1"/>
  <hyperlinks>
    <hyperlink ref="A7" r:id="rId1" display="http://who.int/immunization/programmes_systems/procurement/v3p/platform/module1/v3pdataentry/en/"/>
  </hyperlinks>
  <printOptions/>
  <pageMargins left="0.984251968503937" right="0.15748031496062992" top="0.984251968503937" bottom="0.984251968503937" header="0.5118110236220472" footer="0.5118110236220472"/>
  <pageSetup horizontalDpi="600" verticalDpi="600" orientation="portrait" paperSize="9" scale="87" r:id="rId2"/>
  <headerFooter alignWithMargins="0">
    <oddFooter>&amp;L&amp;"Verdana,Regular"&amp;8WHO/UNICEF JRF data for 2014
&amp;F&amp;R&amp;"Verdana,Regular"&amp;8Section &amp;A, pg. &amp;P</oddFooter>
  </headerFooter>
</worksheet>
</file>

<file path=xl/worksheets/sheet12.xml><?xml version="1.0" encoding="utf-8"?>
<worksheet xmlns="http://schemas.openxmlformats.org/spreadsheetml/2006/main" xmlns:r="http://schemas.openxmlformats.org/officeDocument/2006/relationships">
  <sheetPr>
    <tabColor indexed="42"/>
    <pageSetUpPr fitToPage="1"/>
  </sheetPr>
  <dimension ref="A2:E85"/>
  <sheetViews>
    <sheetView showGridLines="0" showRowColHeaders="0" zoomScaleSheetLayoutView="100" workbookViewId="0" topLeftCell="A1">
      <pane ySplit="2" topLeftCell="A14" activePane="bottomLeft" state="frozen"/>
      <selection pane="topLeft" activeCell="A1" sqref="A1"/>
      <selection pane="bottomLeft" activeCell="C17" sqref="C17"/>
    </sheetView>
  </sheetViews>
  <sheetFormatPr defaultColWidth="9.140625" defaultRowHeight="12.75"/>
  <cols>
    <col min="1" max="1" width="2.8515625" style="61" customWidth="1"/>
    <col min="2" max="2" width="12.00390625" style="104" customWidth="1"/>
    <col min="3" max="3" width="66.8515625" style="105" customWidth="1"/>
    <col min="4" max="4" width="8.7109375" style="106" bestFit="1" customWidth="1"/>
    <col min="5" max="16384" width="9.140625" style="61" customWidth="1"/>
  </cols>
  <sheetData>
    <row r="1" ht="15" customHeight="1"/>
    <row r="2" spans="2:4" s="107" customFormat="1" ht="39.75" customHeight="1">
      <c r="B2" s="194" t="s">
        <v>675</v>
      </c>
      <c r="C2" s="108" t="s">
        <v>659</v>
      </c>
      <c r="D2" s="109" t="s">
        <v>660</v>
      </c>
    </row>
    <row r="3" spans="2:4" s="107" customFormat="1" ht="25.5" customHeight="1">
      <c r="B3" s="805" t="s">
        <v>372</v>
      </c>
      <c r="C3" s="806"/>
      <c r="D3" s="807"/>
    </row>
    <row r="4" spans="2:4" ht="60" customHeight="1">
      <c r="B4" s="110" t="s">
        <v>425</v>
      </c>
      <c r="C4" s="195" t="s">
        <v>600</v>
      </c>
      <c r="D4" s="245" t="str">
        <f>HYPERLINK(CONCATENATE(Filename,"C_0010"),"Back»")</f>
        <v>Back»</v>
      </c>
    </row>
    <row r="5" spans="2:4" ht="36" customHeight="1">
      <c r="B5" s="190" t="s">
        <v>431</v>
      </c>
      <c r="C5" s="112" t="s">
        <v>371</v>
      </c>
      <c r="D5" s="246" t="str">
        <f>HYPERLINK(CONCATENATE(Filename,"C_0080"),"Back»")</f>
        <v>Back»</v>
      </c>
    </row>
    <row r="6" spans="2:4" ht="15" customHeight="1">
      <c r="B6" s="802" t="s">
        <v>395</v>
      </c>
      <c r="C6" s="803"/>
      <c r="D6" s="804"/>
    </row>
    <row r="7" spans="2:4" ht="9" customHeight="1">
      <c r="B7" s="802"/>
      <c r="C7" s="803"/>
      <c r="D7" s="804"/>
    </row>
    <row r="8" spans="2:4" ht="30" customHeight="1">
      <c r="B8" s="111" t="s">
        <v>785</v>
      </c>
      <c r="C8" s="116" t="s">
        <v>862</v>
      </c>
      <c r="D8" s="246" t="str">
        <f>HYPERLINK(CONCATENATE(Filename,"C_1010_A"),"Back»")</f>
        <v>Back»</v>
      </c>
    </row>
    <row r="9" spans="2:4" ht="21">
      <c r="B9" s="111" t="s">
        <v>786</v>
      </c>
      <c r="C9" s="117" t="s">
        <v>1040</v>
      </c>
      <c r="D9" s="246" t="str">
        <f>HYPERLINK(CONCATENATE(Filename,"C_1010_B"),"Back»")</f>
        <v>Back»</v>
      </c>
    </row>
    <row r="10" spans="2:4" ht="35.25" customHeight="1">
      <c r="B10" s="111" t="s">
        <v>787</v>
      </c>
      <c r="C10" s="112" t="s">
        <v>863</v>
      </c>
      <c r="D10" s="246" t="str">
        <f>HYPERLINK(CONCATENATE(Filename,"C_1010_C"),"Back»")</f>
        <v>Back»</v>
      </c>
    </row>
    <row r="11" spans="2:4" ht="42">
      <c r="B11" s="325" t="s">
        <v>861</v>
      </c>
      <c r="C11" s="326" t="s">
        <v>1022</v>
      </c>
      <c r="D11" s="246" t="str">
        <f>HYPERLINK(CONCATENATE(Filename,"C_1010_D"),"Back»")</f>
        <v>Back»</v>
      </c>
    </row>
    <row r="12" spans="2:4" ht="15.75" customHeight="1">
      <c r="B12" s="111" t="s">
        <v>1028</v>
      </c>
      <c r="C12" s="403" t="s">
        <v>1023</v>
      </c>
      <c r="D12" s="246" t="str">
        <f>HYPERLINK(CONCATENATE(Filename,"C_1060"),"Back»")</f>
        <v>Back»</v>
      </c>
    </row>
    <row r="13" spans="2:4" ht="10.5">
      <c r="B13" s="802" t="s">
        <v>926</v>
      </c>
      <c r="C13" s="803"/>
      <c r="D13" s="115"/>
    </row>
    <row r="14" spans="2:4" ht="10.5">
      <c r="B14" s="802"/>
      <c r="C14" s="803"/>
      <c r="D14" s="115"/>
    </row>
    <row r="15" spans="2:4" ht="231">
      <c r="B15" s="111" t="s">
        <v>946</v>
      </c>
      <c r="C15" s="372" t="s">
        <v>927</v>
      </c>
      <c r="D15" s="371" t="str">
        <f>HYPERLINK(CONCATENATE(Filename,"C_2570"),"Back»")</f>
        <v>Back»</v>
      </c>
    </row>
    <row r="16" spans="2:4" ht="220.5">
      <c r="B16" s="111" t="s">
        <v>947</v>
      </c>
      <c r="C16" s="372" t="s">
        <v>929</v>
      </c>
      <c r="D16" s="371" t="str">
        <f>HYPERLINK(CONCATENATE(Filename,"C_2580"),"Back»")</f>
        <v>Back»</v>
      </c>
    </row>
    <row r="17" spans="2:4" ht="31.5">
      <c r="B17" s="111" t="s">
        <v>948</v>
      </c>
      <c r="C17" s="372" t="s">
        <v>932</v>
      </c>
      <c r="D17" s="371" t="str">
        <f>HYPERLINK(CONCATENATE(Filename,"C_2590"),"Back»")</f>
        <v>Back»</v>
      </c>
    </row>
    <row r="18" spans="2:4" ht="42">
      <c r="B18" s="111" t="s">
        <v>949</v>
      </c>
      <c r="C18" s="372" t="s">
        <v>935</v>
      </c>
      <c r="D18" s="371" t="str">
        <f>HYPERLINK(CONCATENATE(Filename,"C_2600"),"Back»")</f>
        <v>Back»</v>
      </c>
    </row>
    <row r="19" spans="2:4" ht="25.5" customHeight="1">
      <c r="B19" s="802" t="s">
        <v>804</v>
      </c>
      <c r="C19" s="803"/>
      <c r="D19" s="115"/>
    </row>
    <row r="20" spans="2:4" ht="9.75" customHeight="1">
      <c r="B20" s="802"/>
      <c r="C20" s="803"/>
      <c r="D20" s="804"/>
    </row>
    <row r="21" spans="2:4" ht="78.75" customHeight="1">
      <c r="B21" s="111" t="s">
        <v>936</v>
      </c>
      <c r="C21" s="117" t="s">
        <v>603</v>
      </c>
      <c r="D21" s="246" t="str">
        <f>HYPERLINK(CONCATENATE(Filename,"C_3060"),"Back»")</f>
        <v>Back»</v>
      </c>
    </row>
    <row r="22" spans="2:4" ht="69.75" customHeight="1">
      <c r="B22" s="111" t="s">
        <v>937</v>
      </c>
      <c r="C22" s="117" t="s">
        <v>391</v>
      </c>
      <c r="D22" s="246" t="str">
        <f>HYPERLINK(CONCATENATE(Filename,"C_3060A"),"Back»")</f>
        <v>Back»</v>
      </c>
    </row>
    <row r="23" spans="2:4" ht="39.75" customHeight="1">
      <c r="B23" s="111" t="s">
        <v>938</v>
      </c>
      <c r="C23" s="244" t="s">
        <v>594</v>
      </c>
      <c r="D23" s="246" t="str">
        <f>HYPERLINK(CONCATENATE(Filename,"C_3060B"),"Back»")</f>
        <v>Back»</v>
      </c>
    </row>
    <row r="24" spans="2:4" ht="54" customHeight="1">
      <c r="B24" s="111" t="s">
        <v>939</v>
      </c>
      <c r="C24" s="244" t="s">
        <v>595</v>
      </c>
      <c r="D24" s="246" t="str">
        <f>HYPERLINK(CONCATENATE(Filename,"C_3060E"),"Back»")</f>
        <v>Back»</v>
      </c>
    </row>
    <row r="25" spans="2:4" ht="30" customHeight="1">
      <c r="B25" s="111" t="s">
        <v>940</v>
      </c>
      <c r="C25" s="244" t="s">
        <v>392</v>
      </c>
      <c r="D25" s="246" t="str">
        <f>HYPERLINK(CONCATENATE(Filename,"C_3060F"),"Back»")</f>
        <v>Back»</v>
      </c>
    </row>
    <row r="26" spans="2:4" ht="39.75" customHeight="1">
      <c r="B26" s="111" t="s">
        <v>941</v>
      </c>
      <c r="C26" s="244" t="s">
        <v>604</v>
      </c>
      <c r="D26" s="246" t="str">
        <f>HYPERLINK(CONCATENATE(Filename,"C_3060G"),"Back»")</f>
        <v>Back»</v>
      </c>
    </row>
    <row r="27" spans="2:4" ht="24.75" customHeight="1">
      <c r="B27" s="113" t="s">
        <v>373</v>
      </c>
      <c r="C27" s="114"/>
      <c r="D27" s="115"/>
    </row>
    <row r="28" spans="2:4" ht="9.75" customHeight="1">
      <c r="B28" s="802"/>
      <c r="C28" s="803"/>
      <c r="D28" s="804"/>
    </row>
    <row r="29" spans="2:4" ht="138.75" customHeight="1">
      <c r="B29" s="111" t="s">
        <v>942</v>
      </c>
      <c r="C29" s="112" t="s">
        <v>471</v>
      </c>
      <c r="D29" s="246" t="str">
        <f>HYPERLINK(CONCATENATE(Filename,"C_4010_B"),"Back»")</f>
        <v>Back»</v>
      </c>
    </row>
    <row r="30" spans="2:4" ht="141" customHeight="1">
      <c r="B30" s="111" t="s">
        <v>943</v>
      </c>
      <c r="C30" s="112" t="s">
        <v>606</v>
      </c>
      <c r="D30" s="246" t="str">
        <f>HYPERLINK(CONCATENATE(Filename,"C_4010_A"),"Back»")</f>
        <v>Back»</v>
      </c>
    </row>
    <row r="31" spans="1:4" ht="189.75" customHeight="1">
      <c r="A31" s="70"/>
      <c r="B31" s="118" t="s">
        <v>944</v>
      </c>
      <c r="C31" s="117" t="s">
        <v>607</v>
      </c>
      <c r="D31" s="247" t="str">
        <f>HYPERLINK(CONCATENATE(Filename,"C_4010_B"),"Back»")</f>
        <v>Back»</v>
      </c>
    </row>
    <row r="32" spans="2:4" ht="58.5" customHeight="1">
      <c r="B32" s="111" t="s">
        <v>421</v>
      </c>
      <c r="C32" s="112" t="s">
        <v>406</v>
      </c>
      <c r="D32" s="246" t="str">
        <f>HYPERLINK(CONCATENATE(Filename,"C_4020_B"),"Back»")</f>
        <v>Back»</v>
      </c>
    </row>
    <row r="33" spans="2:4" ht="30" customHeight="1">
      <c r="B33" s="111" t="s">
        <v>885</v>
      </c>
      <c r="C33" s="112" t="s">
        <v>465</v>
      </c>
      <c r="D33" s="246" t="str">
        <f>HYPERLINK(CONCATENATE(Filename,"C_4070_B"),"Back»")</f>
        <v>Back»</v>
      </c>
    </row>
    <row r="34" spans="2:4" ht="85.5" customHeight="1">
      <c r="B34" s="111" t="s">
        <v>886</v>
      </c>
      <c r="C34" s="112" t="s">
        <v>407</v>
      </c>
      <c r="D34" s="246" t="str">
        <f>HYPERLINK(CONCATENATE(Filename,"C_4080_B"),"Back»")</f>
        <v>Back»</v>
      </c>
    </row>
    <row r="35" spans="2:4" ht="37.5" customHeight="1">
      <c r="B35" s="111" t="s">
        <v>887</v>
      </c>
      <c r="C35" s="112" t="s">
        <v>89</v>
      </c>
      <c r="D35" s="246" t="str">
        <f>HYPERLINK(CONCATENATE(Filename,"C_4150_B"),"Back»")</f>
        <v>Back»</v>
      </c>
    </row>
    <row r="36" spans="2:4" ht="30" customHeight="1">
      <c r="B36" s="111" t="s">
        <v>888</v>
      </c>
      <c r="C36" s="112" t="s">
        <v>90</v>
      </c>
      <c r="D36" s="246" t="str">
        <f>HYPERLINK(CONCATENATE(Filename,"C_4210_A"),"Back»")</f>
        <v>Back»</v>
      </c>
    </row>
    <row r="37" spans="2:4" ht="68.25" customHeight="1">
      <c r="B37" s="111" t="s">
        <v>889</v>
      </c>
      <c r="C37" s="112" t="s">
        <v>824</v>
      </c>
      <c r="D37" s="246" t="str">
        <f>HYPERLINK(CONCATENATE(Filename,"C_4220_B"),"Back»")</f>
        <v>Back»</v>
      </c>
    </row>
    <row r="38" spans="2:4" ht="159.75" customHeight="1">
      <c r="B38" s="111" t="s">
        <v>968</v>
      </c>
      <c r="C38" s="112" t="s">
        <v>580</v>
      </c>
      <c r="D38" s="246" t="str">
        <f>HYPERLINK(CONCATENATE(Filename,"C_4230"),"Back»")</f>
        <v>Back»</v>
      </c>
    </row>
    <row r="39" spans="2:4" ht="78.75" customHeight="1">
      <c r="B39" s="111" t="s">
        <v>969</v>
      </c>
      <c r="C39" s="112" t="s">
        <v>113</v>
      </c>
      <c r="D39" s="246" t="str">
        <f>HYPERLINK(CONCATENATE(Filename,"C_4260"),"Back»")</f>
        <v>Back»</v>
      </c>
    </row>
    <row r="40" spans="1:5" ht="75" customHeight="1">
      <c r="A40" s="70"/>
      <c r="B40" s="111" t="s">
        <v>970</v>
      </c>
      <c r="C40" s="117" t="s">
        <v>408</v>
      </c>
      <c r="D40" s="246" t="str">
        <f>HYPERLINK(CONCATENATE(Filename,"C_4280_A"),"Back»")</f>
        <v>Back»</v>
      </c>
      <c r="E40" s="70"/>
    </row>
    <row r="41" spans="2:4" ht="31.5">
      <c r="B41" s="111" t="s">
        <v>971</v>
      </c>
      <c r="C41" s="112" t="s">
        <v>952</v>
      </c>
      <c r="D41" s="246" t="str">
        <f>HYPERLINK(CONCATENATE(Filename,"C_4370"),"Back»")</f>
        <v>Back»</v>
      </c>
    </row>
    <row r="42" spans="2:4" ht="202.5" customHeight="1">
      <c r="B42" s="111" t="s">
        <v>951</v>
      </c>
      <c r="C42" s="112" t="s">
        <v>0</v>
      </c>
      <c r="D42" s="246" t="str">
        <f>HYPERLINK(CONCATENATE(Filename,"C_5010"),"Back»")</f>
        <v>Back»</v>
      </c>
    </row>
    <row r="43" spans="2:4" ht="12.75" customHeight="1">
      <c r="B43" s="802" t="s">
        <v>361</v>
      </c>
      <c r="C43" s="803"/>
      <c r="D43" s="804"/>
    </row>
    <row r="44" spans="2:4" ht="9" customHeight="1">
      <c r="B44" s="802"/>
      <c r="C44" s="803"/>
      <c r="D44" s="804"/>
    </row>
    <row r="45" spans="2:4" ht="105">
      <c r="B45" s="111" t="s">
        <v>577</v>
      </c>
      <c r="C45" s="112" t="s">
        <v>393</v>
      </c>
      <c r="D45" s="246" t="str">
        <f>HYPERLINK(CONCATENATE(Filename,"C_6010"),"Back»")</f>
        <v>Back»</v>
      </c>
    </row>
    <row r="46" spans="2:4" ht="115.5">
      <c r="B46" s="111" t="s">
        <v>980</v>
      </c>
      <c r="C46" s="112" t="s">
        <v>1011</v>
      </c>
      <c r="D46" s="246" t="str">
        <f>HYPERLINK(CONCATENATE(Filename,"C_6050"),"Back»")</f>
        <v>Back»</v>
      </c>
    </row>
    <row r="47" spans="2:5" ht="115.5">
      <c r="B47" s="111" t="s">
        <v>805</v>
      </c>
      <c r="C47" s="112" t="s">
        <v>890</v>
      </c>
      <c r="D47" s="246" t="str">
        <f>HYPERLINK(CONCATENATE(Filename,"C_NITAG1"),"Back»")</f>
        <v>Back»</v>
      </c>
      <c r="E47" s="70"/>
    </row>
    <row r="48" spans="2:5" ht="31.5">
      <c r="B48" s="111" t="s">
        <v>806</v>
      </c>
      <c r="C48" s="112" t="s">
        <v>631</v>
      </c>
      <c r="D48" s="246" t="str">
        <f>HYPERLINK(CONCATENATE(Filename,"C_NITAG2"),"Back»")</f>
        <v>Back»</v>
      </c>
      <c r="E48" s="70"/>
    </row>
    <row r="49" spans="2:5" ht="52.5">
      <c r="B49" s="111" t="s">
        <v>891</v>
      </c>
      <c r="C49" s="112" t="s">
        <v>107</v>
      </c>
      <c r="D49" s="246" t="str">
        <f>HYPERLINK(CONCATENATE(Filename,"C_NITAG3"),"Back»")</f>
        <v>Back»</v>
      </c>
      <c r="E49" s="70"/>
    </row>
    <row r="50" spans="2:5" ht="42">
      <c r="B50" s="111" t="s">
        <v>892</v>
      </c>
      <c r="C50" s="112" t="s">
        <v>409</v>
      </c>
      <c r="D50" s="246" t="str">
        <f>HYPERLINK(CONCATENATE(Filename,"C_NITAG4"),"Back»")</f>
        <v>Back»</v>
      </c>
      <c r="E50" s="70"/>
    </row>
    <row r="51" spans="2:5" ht="63">
      <c r="B51" s="111" t="s">
        <v>108</v>
      </c>
      <c r="C51" s="112" t="s">
        <v>118</v>
      </c>
      <c r="D51" s="246" t="str">
        <f>HYPERLINK(CONCATENATE(Filename,"C_NITAG5"),"Back»")</f>
        <v>Back»</v>
      </c>
      <c r="E51" s="70"/>
    </row>
    <row r="52" spans="2:5" ht="73.5">
      <c r="B52" s="111" t="s">
        <v>109</v>
      </c>
      <c r="C52" s="112" t="s">
        <v>632</v>
      </c>
      <c r="D52" s="246" t="str">
        <f>HYPERLINK(CONCATENATE(Filename,"C_NITAG6"),"Back»")</f>
        <v>Back»</v>
      </c>
      <c r="E52" s="70"/>
    </row>
    <row r="53" spans="2:5" ht="126">
      <c r="B53" s="111" t="s">
        <v>807</v>
      </c>
      <c r="C53" s="112" t="s">
        <v>633</v>
      </c>
      <c r="D53" s="246" t="str">
        <f>HYPERLINK(CONCATENATE(Filename,"C_NITAG7"),"Back»")</f>
        <v>Back»</v>
      </c>
      <c r="E53" s="70"/>
    </row>
    <row r="54" spans="2:5" ht="31.5">
      <c r="B54" s="111" t="s">
        <v>893</v>
      </c>
      <c r="C54" s="112" t="s">
        <v>894</v>
      </c>
      <c r="D54" s="246" t="str">
        <f>HYPERLINK(CONCATENATE(Filename,"C_NITAG8"),"Back»")</f>
        <v>Back»</v>
      </c>
      <c r="E54" s="70"/>
    </row>
    <row r="55" spans="2:5" ht="21">
      <c r="B55" s="111" t="s">
        <v>954</v>
      </c>
      <c r="C55" s="112" t="s">
        <v>955</v>
      </c>
      <c r="D55" s="246" t="str">
        <f>HYPERLINK(CONCATENATE(Filename,"C_6190A"),"Back»")</f>
        <v>Back»</v>
      </c>
      <c r="E55" s="70"/>
    </row>
    <row r="56" spans="1:4" ht="21" customHeight="1">
      <c r="A56" s="70"/>
      <c r="B56" s="111" t="s">
        <v>895</v>
      </c>
      <c r="C56" s="112" t="s">
        <v>397</v>
      </c>
      <c r="D56" s="290" t="str">
        <f>HYPERLINK(CONCATENATE(Filename,"C_6280"),"Back»")</f>
        <v>Back»</v>
      </c>
    </row>
    <row r="57" spans="2:4" ht="126">
      <c r="B57" s="111" t="s">
        <v>957</v>
      </c>
      <c r="C57" s="112" t="s">
        <v>992</v>
      </c>
      <c r="D57" s="246" t="str">
        <f>HYPERLINK(CONCATENATE(Filename,"C_6290_A"),"Back»")</f>
        <v>Back»</v>
      </c>
    </row>
    <row r="58" spans="2:4" ht="157.5">
      <c r="B58" s="111" t="s">
        <v>958</v>
      </c>
      <c r="C58" s="112" t="s">
        <v>993</v>
      </c>
      <c r="D58" s="246" t="str">
        <f>HYPERLINK(CONCATENATE(Filename,"C_6290_B"),"Back»")</f>
        <v>Back»</v>
      </c>
    </row>
    <row r="59" spans="2:4" ht="231">
      <c r="B59" s="111" t="s">
        <v>995</v>
      </c>
      <c r="C59" s="112" t="s">
        <v>994</v>
      </c>
      <c r="D59" s="246" t="str">
        <f>HYPERLINK(CONCATENATE(Filename,"C_6290_C"),"Back»")</f>
        <v>Back»</v>
      </c>
    </row>
    <row r="60" spans="2:4" ht="52.5">
      <c r="B60" s="111" t="s">
        <v>996</v>
      </c>
      <c r="C60" s="112" t="s">
        <v>997</v>
      </c>
      <c r="D60" s="246" t="str">
        <f>HYPERLINK(CONCATENATE(Filename,"C_6290_D"),"Back»")</f>
        <v>Back»</v>
      </c>
    </row>
    <row r="61" spans="2:4" ht="60" customHeight="1">
      <c r="B61" s="111" t="s">
        <v>959</v>
      </c>
      <c r="C61" s="112" t="s">
        <v>998</v>
      </c>
      <c r="D61" s="246" t="str">
        <f>HYPERLINK(CONCATENATE(Filename,"C_6290_E"),"Back»")</f>
        <v>Back»</v>
      </c>
    </row>
    <row r="62" spans="2:4" ht="60" customHeight="1">
      <c r="B62" s="111" t="s">
        <v>816</v>
      </c>
      <c r="C62" s="112" t="s">
        <v>960</v>
      </c>
      <c r="D62" s="246" t="str">
        <f>HYPERLINK(CONCATENATE(Filename,"C_6400"),"Back»")</f>
        <v>Back»</v>
      </c>
    </row>
    <row r="63" spans="2:4" ht="63">
      <c r="B63" s="111" t="s">
        <v>999</v>
      </c>
      <c r="C63" s="112" t="s">
        <v>1000</v>
      </c>
      <c r="D63" s="246" t="str">
        <f>HYPERLINK(CONCATENATE(Filename,"C_6410"),"Back»")</f>
        <v>Back»</v>
      </c>
    </row>
    <row r="64" spans="2:4" ht="73.5">
      <c r="B64" s="111" t="s">
        <v>1001</v>
      </c>
      <c r="C64" s="112" t="s">
        <v>1012</v>
      </c>
      <c r="D64" s="246" t="str">
        <f>HYPERLINK(CONCATENATE(Filename,"C_6420"),"Back»")</f>
        <v>Back»</v>
      </c>
    </row>
    <row r="65" spans="2:4" ht="136.5">
      <c r="B65" s="111" t="s">
        <v>1002</v>
      </c>
      <c r="C65" s="112" t="s">
        <v>1013</v>
      </c>
      <c r="D65" s="246" t="str">
        <f>HYPERLINK(CONCATENATE(Filename,"C_6430"),"Back»")</f>
        <v>Back»</v>
      </c>
    </row>
    <row r="66" spans="2:5" ht="114.75" customHeight="1">
      <c r="B66" s="111" t="s">
        <v>961</v>
      </c>
      <c r="C66" s="112" t="s">
        <v>2</v>
      </c>
      <c r="D66" s="246" t="str">
        <f>HYPERLINK(CONCATENATE(Filename,"C_6450"),"Back»")</f>
        <v>Back»</v>
      </c>
      <c r="E66" s="70"/>
    </row>
    <row r="67" spans="2:4" ht="90" customHeight="1">
      <c r="B67" s="111" t="s">
        <v>962</v>
      </c>
      <c r="C67" s="112" t="s">
        <v>641</v>
      </c>
      <c r="D67" s="246" t="str">
        <f>HYPERLINK(CONCATENATE(Filename,"C_6460"),"Back»")</f>
        <v>Back»</v>
      </c>
    </row>
    <row r="68" spans="2:4" ht="79.5" customHeight="1">
      <c r="B68" s="111" t="s">
        <v>963</v>
      </c>
      <c r="C68" s="119" t="s">
        <v>1033</v>
      </c>
      <c r="D68" s="246" t="str">
        <f>HYPERLINK(CONCATENATE(Filename,"C_6490"),"Back»")</f>
        <v>Back»</v>
      </c>
    </row>
    <row r="69" spans="2:4" ht="69" customHeight="1">
      <c r="B69" s="111" t="s">
        <v>1034</v>
      </c>
      <c r="C69" s="112" t="s">
        <v>1035</v>
      </c>
      <c r="D69" s="246" t="str">
        <f>HYPERLINK(CONCATENATE(Filename,"C_6500"),"Back»")</f>
        <v>Back»</v>
      </c>
    </row>
    <row r="70" spans="2:4" ht="210">
      <c r="B70" s="111" t="s">
        <v>808</v>
      </c>
      <c r="C70" s="112" t="s">
        <v>898</v>
      </c>
      <c r="D70" s="246" t="str">
        <f>HYPERLINK(CONCATENATE(Filename,"C_F4"),"Back»")</f>
        <v>Back»</v>
      </c>
    </row>
    <row r="71" spans="2:4" ht="189">
      <c r="B71" s="111" t="s">
        <v>817</v>
      </c>
      <c r="C71" s="112" t="s">
        <v>1036</v>
      </c>
      <c r="D71" s="246" t="str">
        <f>HYPERLINK(CONCATENATE(Filename,"C_F5"),"Back»")</f>
        <v>Back»</v>
      </c>
    </row>
    <row r="72" spans="2:4" ht="69" customHeight="1">
      <c r="B72" s="111" t="s">
        <v>900</v>
      </c>
      <c r="C72" s="112" t="s">
        <v>901</v>
      </c>
      <c r="D72" s="246" t="str">
        <f>HYPERLINK(CONCATENATE(Filename,"C_F6"),"Back»")</f>
        <v>Back»</v>
      </c>
    </row>
    <row r="73" spans="2:4" ht="241.5">
      <c r="B73" s="111" t="s">
        <v>902</v>
      </c>
      <c r="C73" s="241" t="s">
        <v>910</v>
      </c>
      <c r="D73" s="246" t="str">
        <f>HYPERLINK(CONCATENATE(Filename,"C_F7"),"Back»")</f>
        <v>Back»</v>
      </c>
    </row>
    <row r="74" spans="2:4" ht="220.5">
      <c r="B74" s="111" t="s">
        <v>903</v>
      </c>
      <c r="C74" s="112" t="s">
        <v>1037</v>
      </c>
      <c r="D74" s="246" t="str">
        <f>HYPERLINK(CONCATENATE(Filename,"C_F8"),"Back»")</f>
        <v>Back»</v>
      </c>
    </row>
    <row r="75" spans="2:4" ht="69" customHeight="1">
      <c r="B75" s="111" t="s">
        <v>904</v>
      </c>
      <c r="C75" s="112" t="s">
        <v>905</v>
      </c>
      <c r="D75" s="246" t="str">
        <f>HYPERLINK(CONCATENATE(Filename,"C_F9"),"Back»")</f>
        <v>Back»</v>
      </c>
    </row>
    <row r="76" spans="2:4" ht="115.5">
      <c r="B76" s="111" t="s">
        <v>1048</v>
      </c>
      <c r="C76" s="105" t="s">
        <v>1005</v>
      </c>
      <c r="D76" s="371" t="str">
        <f>HYPERLINK(CONCATENATE(Filename,"C_6620"),"Back»")</f>
        <v>Back»</v>
      </c>
    </row>
    <row r="77" spans="2:4" ht="10.5" customHeight="1">
      <c r="B77" s="802" t="s">
        <v>394</v>
      </c>
      <c r="C77" s="803"/>
      <c r="D77" s="804"/>
    </row>
    <row r="78" spans="2:4" ht="10.5">
      <c r="B78" s="802"/>
      <c r="C78" s="803"/>
      <c r="D78" s="804"/>
    </row>
    <row r="79" spans="2:4" ht="63">
      <c r="B79" s="111" t="s">
        <v>3</v>
      </c>
      <c r="C79" s="112" t="s">
        <v>1041</v>
      </c>
      <c r="D79" s="246" t="str">
        <f>HYPERLINK(CONCATENATE(Filename,"C_8010"),"Back»")</f>
        <v>Back»</v>
      </c>
    </row>
    <row r="80" spans="2:4" ht="52.5">
      <c r="B80" s="111" t="s">
        <v>4</v>
      </c>
      <c r="C80" s="112" t="s">
        <v>369</v>
      </c>
      <c r="D80" s="246" t="str">
        <f>HYPERLINK(CONCATENATE(Filename,"C_8010_A"),"Back»")</f>
        <v>Back»</v>
      </c>
    </row>
    <row r="81" spans="2:4" ht="31.5">
      <c r="B81" s="111" t="s">
        <v>5</v>
      </c>
      <c r="C81" s="112" t="s">
        <v>696</v>
      </c>
      <c r="D81" s="246" t="str">
        <f>HYPERLINK(CONCATENATE(Filename,"C_8010_D"),"Back")</f>
        <v>Back</v>
      </c>
    </row>
    <row r="82" spans="2:4" ht="42">
      <c r="B82" s="111" t="s">
        <v>6</v>
      </c>
      <c r="C82" s="112" t="s">
        <v>362</v>
      </c>
      <c r="D82" s="246" t="str">
        <f>HYPERLINK(CONCATENATE(Filename,"C_8010_G"),"Back»")</f>
        <v>Back»</v>
      </c>
    </row>
    <row r="83" spans="2:4" ht="63">
      <c r="B83" s="111" t="s">
        <v>7</v>
      </c>
      <c r="C83" s="112" t="s">
        <v>1042</v>
      </c>
      <c r="D83" s="246" t="str">
        <f>HYPERLINK(CONCATENATE(Filename,"C_8210"),"Back»")</f>
        <v>Back»</v>
      </c>
    </row>
    <row r="84" spans="2:4" ht="52.5">
      <c r="B84" s="111" t="s">
        <v>8</v>
      </c>
      <c r="C84" s="112" t="s">
        <v>370</v>
      </c>
      <c r="D84" s="246" t="str">
        <f>HYPERLINK(CONCATENATE(Filename,"C_8210_A"),"Back»")</f>
        <v>Back»</v>
      </c>
    </row>
    <row r="85" spans="2:4" ht="31.5">
      <c r="B85" s="120" t="s">
        <v>9</v>
      </c>
      <c r="C85" s="121" t="s">
        <v>696</v>
      </c>
      <c r="D85" s="248" t="str">
        <f>HYPERLINK(CONCATENATE(Filename,"C_8210_D"),"Back»")</f>
        <v>Back»</v>
      </c>
    </row>
  </sheetData>
  <sheetProtection/>
  <mergeCells count="11">
    <mergeCell ref="B20:D20"/>
    <mergeCell ref="B28:D28"/>
    <mergeCell ref="B13:C13"/>
    <mergeCell ref="B14:C14"/>
    <mergeCell ref="B78:D78"/>
    <mergeCell ref="B6:D6"/>
    <mergeCell ref="B3:D3"/>
    <mergeCell ref="B43:D44"/>
    <mergeCell ref="B77:D77"/>
    <mergeCell ref="B7:D7"/>
    <mergeCell ref="B19:C19"/>
  </mergeCells>
  <conditionalFormatting sqref="B79:D85 C71 C68:D69 D70:D76 B68:B76 B47:B55 D47:D55 C39 B21:D26 C4:D5 B4:B6 B45:D46 B56:D67 B41:D42 B29:D36 B39:B40 B38:D38 B37 D37 D39:D40 D8:D12 D15:D18">
    <cfRule type="expression" priority="7" dxfId="0" stopIfTrue="1">
      <formula>AND(MOD(ROW(),2),COUNTA($B$4:$D$4))</formula>
    </cfRule>
  </conditionalFormatting>
  <conditionalFormatting sqref="C70 C72:C76 C47:C55 C40">
    <cfRule type="expression" priority="9" dxfId="0" stopIfTrue="1">
      <formula>AND(MOD(ROW(),2),COUNTA($B$4:$D$4))</formula>
    </cfRule>
  </conditionalFormatting>
  <conditionalFormatting sqref="C37">
    <cfRule type="expression" priority="6" dxfId="0" stopIfTrue="1">
      <formula>AND(MOD(ROW(),2),COUNTA($B$4:$D$4))</formula>
    </cfRule>
  </conditionalFormatting>
  <conditionalFormatting sqref="B8:C8 B11:C12 B9:B10 B15:C18">
    <cfRule type="expression" priority="4" dxfId="0" stopIfTrue="1">
      <formula>AND(MOD(ROW(),2),COUNTA($B$4:$D$4))</formula>
    </cfRule>
  </conditionalFormatting>
  <conditionalFormatting sqref="C9">
    <cfRule type="expression" priority="2" dxfId="0" stopIfTrue="1">
      <formula>AND(MOD(ROW(),2),COUNTA($B$4:$D$4))</formula>
    </cfRule>
  </conditionalFormatting>
  <conditionalFormatting sqref="C10">
    <cfRule type="expression" priority="1" dxfId="0" stopIfTrue="1">
      <formula>AND(MOD(ROW(),2),COUNTA($B$4:$D$4))</formula>
    </cfRule>
  </conditionalFormatting>
  <printOptions/>
  <pageMargins left="0.7480314960629921" right="0.7480314960629921" top="0.3937007874015748" bottom="0.5118110236220472" header="0.2755905511811024" footer="0.2755905511811024"/>
  <pageSetup fitToHeight="4" fitToWidth="1" horizontalDpi="600" verticalDpi="600" orientation="portrait" scale="45" r:id="rId1"/>
  <headerFooter alignWithMargins="0">
    <oddFooter>&amp;L&amp;"Verdana,Regular"&amp;8WHO/UNICEF JRF data for 2014
&amp;F&amp;R&amp;"Verdana,Regular"&amp;8Section &amp;A, pg. &amp;P</oddFooter>
  </headerFooter>
  <ignoredErrors>
    <ignoredError sqref="B32 B4" numberStoredAsText="1"/>
  </ignoredErrors>
</worksheet>
</file>

<file path=xl/worksheets/sheet13.xml><?xml version="1.0" encoding="utf-8"?>
<worksheet xmlns="http://schemas.openxmlformats.org/spreadsheetml/2006/main" xmlns:r="http://schemas.openxmlformats.org/officeDocument/2006/relationships">
  <sheetPr>
    <tabColor indexed="42"/>
  </sheetPr>
  <dimension ref="A2:P13"/>
  <sheetViews>
    <sheetView showGridLines="0" showRowColHeaders="0" zoomScaleSheetLayoutView="100" workbookViewId="0" topLeftCell="A1">
      <selection activeCell="N2" sqref="N2"/>
    </sheetView>
  </sheetViews>
  <sheetFormatPr defaultColWidth="9.140625" defaultRowHeight="12.75"/>
  <cols>
    <col min="1" max="1" width="4.28125" style="19" customWidth="1"/>
    <col min="2" max="2" width="9.57421875" style="19" bestFit="1" customWidth="1"/>
    <col min="3" max="8" width="7.00390625" style="19" customWidth="1"/>
    <col min="9" max="9" width="9.00390625" style="19" bestFit="1" customWidth="1"/>
    <col min="10" max="10" width="8.7109375" style="19" customWidth="1"/>
    <col min="11" max="15" width="7.00390625" style="19" customWidth="1"/>
    <col min="16" max="16" width="5.7109375" style="19" customWidth="1"/>
    <col min="17" max="17" width="7.00390625" style="19" customWidth="1"/>
    <col min="18" max="16384" width="9.140625" style="19" customWidth="1"/>
  </cols>
  <sheetData>
    <row r="1" ht="21" customHeight="1" thickBot="1"/>
    <row r="2" spans="2:16" ht="34.5" customHeight="1" thickBot="1">
      <c r="B2" s="814" t="s">
        <v>470</v>
      </c>
      <c r="C2" s="815"/>
      <c r="D2" s="815"/>
      <c r="E2" s="815"/>
      <c r="F2" s="815"/>
      <c r="G2" s="815"/>
      <c r="H2" s="815"/>
      <c r="I2" s="815"/>
      <c r="J2" s="815"/>
      <c r="K2" s="815"/>
      <c r="L2" s="86"/>
      <c r="M2" s="87"/>
      <c r="N2" s="86" t="str">
        <f>HYPERLINK(CONCATENATE(Filename,"C_2010_A"),"Back»")</f>
        <v>Back»</v>
      </c>
      <c r="O2" s="87"/>
      <c r="P2" s="88"/>
    </row>
    <row r="3" spans="2:16" ht="83.25" customHeight="1">
      <c r="B3" s="808" t="s">
        <v>1004</v>
      </c>
      <c r="C3" s="809"/>
      <c r="D3" s="809"/>
      <c r="E3" s="809"/>
      <c r="F3" s="809"/>
      <c r="G3" s="809"/>
      <c r="H3" s="809"/>
      <c r="I3" s="809"/>
      <c r="J3" s="809"/>
      <c r="K3" s="809"/>
      <c r="L3" s="809"/>
      <c r="M3" s="809"/>
      <c r="N3" s="809"/>
      <c r="O3" s="809"/>
      <c r="P3" s="810"/>
    </row>
    <row r="4" spans="2:16" ht="15.75" customHeight="1">
      <c r="B4" s="89" t="s">
        <v>684</v>
      </c>
      <c r="C4" s="82"/>
      <c r="D4" s="82"/>
      <c r="E4" s="82"/>
      <c r="F4" s="82"/>
      <c r="G4" s="82"/>
      <c r="H4" s="82"/>
      <c r="I4" s="82"/>
      <c r="J4" s="82"/>
      <c r="K4" s="82"/>
      <c r="L4" s="82"/>
      <c r="M4" s="82"/>
      <c r="N4" s="82"/>
      <c r="O4" s="82"/>
      <c r="P4" s="90"/>
    </row>
    <row r="5" spans="2:16" ht="21">
      <c r="B5" s="91" t="s">
        <v>685</v>
      </c>
      <c r="C5" s="54" t="s">
        <v>473</v>
      </c>
      <c r="D5" s="54" t="s">
        <v>474</v>
      </c>
      <c r="E5" s="54" t="s">
        <v>475</v>
      </c>
      <c r="F5" s="54" t="s">
        <v>476</v>
      </c>
      <c r="G5" s="54" t="s">
        <v>477</v>
      </c>
      <c r="H5" s="54" t="s">
        <v>478</v>
      </c>
      <c r="I5" s="92" t="s">
        <v>686</v>
      </c>
      <c r="J5" s="54" t="s">
        <v>473</v>
      </c>
      <c r="K5" s="54" t="s">
        <v>474</v>
      </c>
      <c r="L5" s="54" t="s">
        <v>475</v>
      </c>
      <c r="M5" s="54" t="s">
        <v>476</v>
      </c>
      <c r="N5" s="54" t="s">
        <v>477</v>
      </c>
      <c r="O5" s="93" t="s">
        <v>478</v>
      </c>
      <c r="P5" s="94"/>
    </row>
    <row r="6" spans="2:16" s="95" customFormat="1" ht="42">
      <c r="B6" s="96" t="s">
        <v>469</v>
      </c>
      <c r="C6" s="97" t="s">
        <v>663</v>
      </c>
      <c r="D6" s="97" t="s">
        <v>661</v>
      </c>
      <c r="E6" s="97" t="s">
        <v>662</v>
      </c>
      <c r="F6" s="97"/>
      <c r="G6" s="97"/>
      <c r="H6" s="97"/>
      <c r="I6" s="98" t="s">
        <v>540</v>
      </c>
      <c r="J6" s="97" t="s">
        <v>666</v>
      </c>
      <c r="K6" s="97" t="s">
        <v>667</v>
      </c>
      <c r="L6" s="97" t="s">
        <v>668</v>
      </c>
      <c r="M6" s="97" t="s">
        <v>669</v>
      </c>
      <c r="N6" s="97" t="s">
        <v>669</v>
      </c>
      <c r="O6" s="99"/>
      <c r="P6" s="100"/>
    </row>
    <row r="7" spans="2:16" ht="9.75" customHeight="1">
      <c r="B7" s="101"/>
      <c r="C7" s="102"/>
      <c r="D7" s="102"/>
      <c r="E7" s="102"/>
      <c r="F7" s="102"/>
      <c r="G7" s="102"/>
      <c r="H7" s="102"/>
      <c r="I7" s="102"/>
      <c r="J7" s="102"/>
      <c r="K7" s="102"/>
      <c r="L7" s="102"/>
      <c r="M7" s="102"/>
      <c r="N7" s="102"/>
      <c r="O7" s="102"/>
      <c r="P7" s="103"/>
    </row>
    <row r="8" spans="2:16" ht="49.5" customHeight="1">
      <c r="B8" s="818" t="s">
        <v>1015</v>
      </c>
      <c r="C8" s="819"/>
      <c r="D8" s="819"/>
      <c r="E8" s="819"/>
      <c r="F8" s="819"/>
      <c r="G8" s="819"/>
      <c r="H8" s="819"/>
      <c r="I8" s="819"/>
      <c r="J8" s="819"/>
      <c r="K8" s="819"/>
      <c r="L8" s="819"/>
      <c r="M8" s="819"/>
      <c r="N8" s="819"/>
      <c r="O8" s="819"/>
      <c r="P8" s="820"/>
    </row>
    <row r="9" spans="2:16" ht="60" customHeight="1">
      <c r="B9" s="818" t="s">
        <v>1016</v>
      </c>
      <c r="C9" s="819"/>
      <c r="D9" s="819"/>
      <c r="E9" s="819"/>
      <c r="F9" s="819"/>
      <c r="G9" s="819"/>
      <c r="H9" s="819"/>
      <c r="I9" s="819"/>
      <c r="J9" s="819"/>
      <c r="K9" s="819"/>
      <c r="L9" s="819"/>
      <c r="M9" s="819"/>
      <c r="N9" s="819"/>
      <c r="O9" s="819"/>
      <c r="P9" s="820"/>
    </row>
    <row r="10" spans="1:16" ht="129" customHeight="1">
      <c r="A10" s="90"/>
      <c r="B10" s="816" t="s">
        <v>823</v>
      </c>
      <c r="C10" s="816"/>
      <c r="D10" s="816"/>
      <c r="E10" s="816"/>
      <c r="F10" s="816"/>
      <c r="G10" s="816"/>
      <c r="H10" s="816"/>
      <c r="I10" s="816"/>
      <c r="J10" s="816"/>
      <c r="K10" s="816"/>
      <c r="L10" s="816"/>
      <c r="M10" s="816"/>
      <c r="N10" s="816"/>
      <c r="O10" s="816"/>
      <c r="P10" s="817"/>
    </row>
    <row r="11" spans="1:16" ht="69.75" customHeight="1">
      <c r="A11" s="82"/>
      <c r="B11" s="821" t="s">
        <v>10</v>
      </c>
      <c r="C11" s="822"/>
      <c r="D11" s="822"/>
      <c r="E11" s="822"/>
      <c r="F11" s="822"/>
      <c r="G11" s="822"/>
      <c r="H11" s="822"/>
      <c r="I11" s="822"/>
      <c r="J11" s="822"/>
      <c r="K11" s="822"/>
      <c r="L11" s="822"/>
      <c r="M11" s="822"/>
      <c r="N11" s="822"/>
      <c r="O11" s="822"/>
      <c r="P11" s="823"/>
    </row>
    <row r="12" spans="1:16" ht="22.5" customHeight="1">
      <c r="A12" s="82"/>
      <c r="B12" s="821" t="s">
        <v>828</v>
      </c>
      <c r="C12" s="822"/>
      <c r="D12" s="822"/>
      <c r="E12" s="822"/>
      <c r="F12" s="822"/>
      <c r="G12" s="822"/>
      <c r="H12" s="822"/>
      <c r="I12" s="822"/>
      <c r="J12" s="822"/>
      <c r="K12" s="822"/>
      <c r="L12" s="822"/>
      <c r="M12" s="822"/>
      <c r="N12" s="822"/>
      <c r="O12" s="822"/>
      <c r="P12" s="823"/>
    </row>
    <row r="13" spans="2:16" ht="34.5" customHeight="1" thickBot="1">
      <c r="B13" s="811" t="s">
        <v>945</v>
      </c>
      <c r="C13" s="812"/>
      <c r="D13" s="812"/>
      <c r="E13" s="812"/>
      <c r="F13" s="812"/>
      <c r="G13" s="812"/>
      <c r="H13" s="812"/>
      <c r="I13" s="812"/>
      <c r="J13" s="812"/>
      <c r="K13" s="812"/>
      <c r="L13" s="812"/>
      <c r="M13" s="812"/>
      <c r="N13" s="812"/>
      <c r="O13" s="812"/>
      <c r="P13" s="813"/>
    </row>
  </sheetData>
  <sheetProtection/>
  <mergeCells count="8">
    <mergeCell ref="B3:P3"/>
    <mergeCell ref="B13:P13"/>
    <mergeCell ref="B2:K2"/>
    <mergeCell ref="B10:P10"/>
    <mergeCell ref="B8:P8"/>
    <mergeCell ref="B9:P9"/>
    <mergeCell ref="B11:P11"/>
    <mergeCell ref="B12:P12"/>
  </mergeCells>
  <printOptions/>
  <pageMargins left="0.7480314960629921" right="0.7480314960629921" top="0.984251968503937" bottom="0.984251968503937" header="0.5118110236220472" footer="0.5118110236220472"/>
  <pageSetup horizontalDpi="600" verticalDpi="600" orientation="landscape" r:id="rId1"/>
  <headerFooter alignWithMargins="0">
    <oddFooter>&amp;L&amp;"Verdana,Regular"&amp;8WHO/UNICEF JRF data for 2014
&amp;F&amp;R&amp;"Verdana,Regular"&amp;8Section &amp;A, pg. &amp;P</oddFooter>
  </headerFooter>
</worksheet>
</file>

<file path=xl/worksheets/sheet14.xml><?xml version="1.0" encoding="utf-8"?>
<worksheet xmlns="http://schemas.openxmlformats.org/spreadsheetml/2006/main" xmlns:r="http://schemas.openxmlformats.org/officeDocument/2006/relationships">
  <sheetPr>
    <tabColor indexed="13"/>
  </sheetPr>
  <dimension ref="A2:H198"/>
  <sheetViews>
    <sheetView zoomScalePageLayoutView="0" workbookViewId="0" topLeftCell="A1">
      <selection activeCell="G37" sqref="G37"/>
    </sheetView>
  </sheetViews>
  <sheetFormatPr defaultColWidth="9.140625" defaultRowHeight="12.75"/>
  <cols>
    <col min="1" max="1" width="6.8515625" style="55" customWidth="1"/>
    <col min="2" max="2" width="28.28125" style="55" customWidth="1"/>
    <col min="3" max="3" width="13.57421875" style="55" customWidth="1"/>
    <col min="4" max="4" width="9.140625" style="55" customWidth="1"/>
    <col min="5" max="5" width="13.7109375" style="55" customWidth="1"/>
    <col min="6" max="6" width="21.421875" style="55" customWidth="1"/>
    <col min="7" max="7" width="20.421875" style="55" customWidth="1"/>
    <col min="8" max="16384" width="9.140625" style="55" customWidth="1"/>
  </cols>
  <sheetData>
    <row r="2" spans="1:8" ht="12.75">
      <c r="A2" s="12" t="s">
        <v>318</v>
      </c>
      <c r="B2" s="12" t="s">
        <v>643</v>
      </c>
      <c r="C2" s="12" t="s">
        <v>121</v>
      </c>
      <c r="D2" s="12" t="s">
        <v>581</v>
      </c>
      <c r="E2" s="12" t="s">
        <v>84</v>
      </c>
      <c r="F2" s="12" t="s">
        <v>645</v>
      </c>
      <c r="G2" s="12" t="s">
        <v>519</v>
      </c>
      <c r="H2" s="12" t="s">
        <v>574</v>
      </c>
    </row>
    <row r="3" spans="1:8" ht="12.75">
      <c r="A3" s="265" t="s">
        <v>319</v>
      </c>
      <c r="B3" s="265" t="s">
        <v>699</v>
      </c>
      <c r="C3" s="265" t="s">
        <v>122</v>
      </c>
      <c r="D3" s="2" t="s">
        <v>434</v>
      </c>
      <c r="E3" s="2">
        <v>2014</v>
      </c>
      <c r="F3" s="2" t="s">
        <v>482</v>
      </c>
      <c r="G3" s="2" t="s">
        <v>521</v>
      </c>
      <c r="H3" s="55" t="str">
        <f ca="1">MID(CELL("filename",H3),SEARCH("[",CELL("filename",H3),1),SEARCH("]",CELL("filename",H3),1)-SEARCH("[",CELL("filename",H3),1)+1)</f>
        <v>[FORM UNDER ACCESS THE DATA_JRF_data_for_2014_EN.xls]</v>
      </c>
    </row>
    <row r="4" spans="1:7" ht="12.75">
      <c r="A4" s="265" t="s">
        <v>320</v>
      </c>
      <c r="B4" s="265" t="s">
        <v>700</v>
      </c>
      <c r="C4" s="265" t="s">
        <v>123</v>
      </c>
      <c r="D4" s="2" t="s">
        <v>435</v>
      </c>
      <c r="E4" s="2">
        <v>2015</v>
      </c>
      <c r="F4" s="2" t="s">
        <v>485</v>
      </c>
      <c r="G4" s="2" t="s">
        <v>520</v>
      </c>
    </row>
    <row r="5" spans="1:5" ht="12.75">
      <c r="A5" s="265" t="s">
        <v>321</v>
      </c>
      <c r="B5" s="265" t="s">
        <v>701</v>
      </c>
      <c r="C5" s="265" t="s">
        <v>124</v>
      </c>
      <c r="D5" s="2" t="s">
        <v>436</v>
      </c>
      <c r="E5" s="2">
        <v>2016</v>
      </c>
    </row>
    <row r="6" spans="1:7" ht="12.75">
      <c r="A6" s="265" t="s">
        <v>320</v>
      </c>
      <c r="B6" s="265" t="s">
        <v>702</v>
      </c>
      <c r="C6" s="265" t="s">
        <v>125</v>
      </c>
      <c r="D6" s="2" t="s">
        <v>437</v>
      </c>
      <c r="E6" s="2">
        <v>2017</v>
      </c>
      <c r="F6" s="12" t="s">
        <v>644</v>
      </c>
      <c r="G6" s="12" t="s">
        <v>384</v>
      </c>
    </row>
    <row r="7" spans="1:7" ht="12.75">
      <c r="A7" s="265" t="s">
        <v>321</v>
      </c>
      <c r="B7" s="265" t="s">
        <v>703</v>
      </c>
      <c r="C7" s="265" t="s">
        <v>126</v>
      </c>
      <c r="D7" s="2" t="s">
        <v>438</v>
      </c>
      <c r="E7" s="2">
        <v>2018</v>
      </c>
      <c r="F7" s="2" t="s">
        <v>547</v>
      </c>
      <c r="G7" s="196" t="s">
        <v>386</v>
      </c>
    </row>
    <row r="8" spans="1:7" ht="12.75">
      <c r="A8" s="265" t="s">
        <v>322</v>
      </c>
      <c r="B8" s="265" t="s">
        <v>704</v>
      </c>
      <c r="C8" s="265" t="s">
        <v>127</v>
      </c>
      <c r="D8" s="2" t="s">
        <v>439</v>
      </c>
      <c r="E8" s="2">
        <v>2019</v>
      </c>
      <c r="F8" s="2" t="s">
        <v>548</v>
      </c>
      <c r="G8" s="2" t="s">
        <v>385</v>
      </c>
    </row>
    <row r="9" spans="1:7" ht="12.75">
      <c r="A9" s="265" t="s">
        <v>322</v>
      </c>
      <c r="B9" s="265" t="s">
        <v>705</v>
      </c>
      <c r="C9" s="265" t="s">
        <v>131</v>
      </c>
      <c r="D9" s="2" t="s">
        <v>440</v>
      </c>
      <c r="E9" s="2">
        <v>2020</v>
      </c>
      <c r="G9" s="2" t="s">
        <v>565</v>
      </c>
    </row>
    <row r="10" spans="1:5" ht="12.75">
      <c r="A10" s="265" t="s">
        <v>320</v>
      </c>
      <c r="B10" s="265" t="s">
        <v>706</v>
      </c>
      <c r="C10" s="265" t="s">
        <v>128</v>
      </c>
      <c r="D10" s="2" t="s">
        <v>441</v>
      </c>
      <c r="E10" s="2">
        <v>2021</v>
      </c>
    </row>
    <row r="11" spans="1:7" ht="12.75">
      <c r="A11" s="265" t="s">
        <v>323</v>
      </c>
      <c r="B11" s="265" t="s">
        <v>707</v>
      </c>
      <c r="C11" s="265" t="s">
        <v>129</v>
      </c>
      <c r="D11" s="2" t="s">
        <v>442</v>
      </c>
      <c r="E11" s="2">
        <v>2022</v>
      </c>
      <c r="F11" s="12" t="s">
        <v>646</v>
      </c>
      <c r="G11" s="12" t="s">
        <v>575</v>
      </c>
    </row>
    <row r="12" spans="1:7" ht="12.75">
      <c r="A12" s="265" t="s">
        <v>320</v>
      </c>
      <c r="B12" s="265" t="s">
        <v>708</v>
      </c>
      <c r="C12" s="265" t="s">
        <v>130</v>
      </c>
      <c r="D12" s="2" t="s">
        <v>443</v>
      </c>
      <c r="E12" s="2">
        <v>2023</v>
      </c>
      <c r="F12" s="55" t="s">
        <v>88</v>
      </c>
      <c r="G12" s="55" t="s">
        <v>576</v>
      </c>
    </row>
    <row r="13" spans="1:7" ht="12.75">
      <c r="A13" s="265" t="s">
        <v>320</v>
      </c>
      <c r="B13" s="265" t="s">
        <v>709</v>
      </c>
      <c r="C13" s="265" t="s">
        <v>132</v>
      </c>
      <c r="D13" s="2" t="s">
        <v>444</v>
      </c>
      <c r="E13" s="2">
        <v>2024</v>
      </c>
      <c r="F13" s="55" t="s">
        <v>573</v>
      </c>
      <c r="G13" s="55" t="s">
        <v>521</v>
      </c>
    </row>
    <row r="14" spans="1:6" ht="12.75">
      <c r="A14" s="265" t="s">
        <v>322</v>
      </c>
      <c r="B14" s="265" t="s">
        <v>324</v>
      </c>
      <c r="C14" s="265" t="s">
        <v>133</v>
      </c>
      <c r="D14" s="2" t="s">
        <v>445</v>
      </c>
      <c r="E14" s="2">
        <v>2025</v>
      </c>
      <c r="F14" s="55" t="s">
        <v>86</v>
      </c>
    </row>
    <row r="15" spans="1:6" ht="12.75">
      <c r="A15" s="265" t="s">
        <v>319</v>
      </c>
      <c r="B15" s="265" t="s">
        <v>710</v>
      </c>
      <c r="C15" s="265" t="s">
        <v>134</v>
      </c>
      <c r="E15" s="2">
        <v>2026</v>
      </c>
      <c r="F15" s="55" t="s">
        <v>87</v>
      </c>
    </row>
    <row r="16" spans="1:7" s="198" customFormat="1" ht="12.75">
      <c r="A16" s="265" t="s">
        <v>325</v>
      </c>
      <c r="B16" s="265" t="s">
        <v>711</v>
      </c>
      <c r="C16" s="265" t="s">
        <v>135</v>
      </c>
      <c r="D16" s="12" t="s">
        <v>582</v>
      </c>
      <c r="E16" s="2">
        <v>2027</v>
      </c>
      <c r="F16" s="55"/>
      <c r="G16" s="197"/>
    </row>
    <row r="17" spans="1:7" s="200" customFormat="1" ht="12.75">
      <c r="A17" s="265" t="s">
        <v>322</v>
      </c>
      <c r="B17" s="265" t="s">
        <v>712</v>
      </c>
      <c r="C17" s="265" t="s">
        <v>136</v>
      </c>
      <c r="D17" s="1">
        <v>1</v>
      </c>
      <c r="E17" s="2">
        <v>2028</v>
      </c>
      <c r="F17" s="12" t="s">
        <v>642</v>
      </c>
      <c r="G17" s="199"/>
    </row>
    <row r="18" spans="1:7" s="200" customFormat="1" ht="12.75">
      <c r="A18" s="265" t="s">
        <v>320</v>
      </c>
      <c r="B18" s="265" t="s">
        <v>713</v>
      </c>
      <c r="C18" s="265" t="s">
        <v>137</v>
      </c>
      <c r="D18" s="2">
        <v>2</v>
      </c>
      <c r="E18" s="2">
        <v>2029</v>
      </c>
      <c r="F18" s="55" t="s">
        <v>613</v>
      </c>
      <c r="G18" s="199"/>
    </row>
    <row r="19" spans="1:7" s="200" customFormat="1" ht="12.75">
      <c r="A19" s="265" t="s">
        <v>320</v>
      </c>
      <c r="B19" s="265" t="s">
        <v>714</v>
      </c>
      <c r="C19" s="265" t="s">
        <v>138</v>
      </c>
      <c r="D19" s="1">
        <v>3</v>
      </c>
      <c r="E19" s="2">
        <v>2030</v>
      </c>
      <c r="F19" s="55" t="s">
        <v>614</v>
      </c>
      <c r="G19" s="199"/>
    </row>
    <row r="20" spans="1:6" ht="12.75">
      <c r="A20" s="265" t="s">
        <v>322</v>
      </c>
      <c r="B20" s="265" t="s">
        <v>715</v>
      </c>
      <c r="C20" s="265" t="s">
        <v>139</v>
      </c>
      <c r="D20" s="2">
        <v>4</v>
      </c>
      <c r="E20" s="2">
        <v>2031</v>
      </c>
      <c r="F20" s="55" t="s">
        <v>615</v>
      </c>
    </row>
    <row r="21" spans="1:5" ht="12.75">
      <c r="A21" s="265" t="s">
        <v>321</v>
      </c>
      <c r="B21" s="265" t="s">
        <v>716</v>
      </c>
      <c r="C21" s="265" t="s">
        <v>140</v>
      </c>
      <c r="D21" s="1">
        <v>5</v>
      </c>
      <c r="E21" s="2">
        <v>2032</v>
      </c>
    </row>
    <row r="22" spans="1:7" ht="12.75">
      <c r="A22" s="265" t="s">
        <v>325</v>
      </c>
      <c r="B22" s="265" t="s">
        <v>717</v>
      </c>
      <c r="C22" s="265" t="s">
        <v>141</v>
      </c>
      <c r="D22" s="2">
        <v>6</v>
      </c>
      <c r="E22" s="2">
        <v>2033</v>
      </c>
      <c r="G22" s="12" t="s">
        <v>664</v>
      </c>
    </row>
    <row r="23" spans="1:7" ht="12.75">
      <c r="A23" s="265" t="s">
        <v>322</v>
      </c>
      <c r="B23" s="265" t="s">
        <v>636</v>
      </c>
      <c r="C23" s="265" t="s">
        <v>142</v>
      </c>
      <c r="D23" s="1">
        <v>7</v>
      </c>
      <c r="E23" s="2">
        <v>2034</v>
      </c>
      <c r="F23" s="12" t="s">
        <v>85</v>
      </c>
      <c r="G23" s="55" t="s">
        <v>665</v>
      </c>
    </row>
    <row r="24" spans="1:7" ht="12.75">
      <c r="A24" s="265" t="s">
        <v>320</v>
      </c>
      <c r="B24" s="265" t="s">
        <v>718</v>
      </c>
      <c r="C24" s="265" t="s">
        <v>143</v>
      </c>
      <c r="D24" s="2">
        <v>8</v>
      </c>
      <c r="E24" s="2">
        <v>2035</v>
      </c>
      <c r="F24" s="2" t="s">
        <v>613</v>
      </c>
      <c r="G24" s="55" t="s">
        <v>589</v>
      </c>
    </row>
    <row r="25" spans="1:6" ht="12.75">
      <c r="A25" s="265" t="s">
        <v>321</v>
      </c>
      <c r="B25" s="265" t="s">
        <v>719</v>
      </c>
      <c r="C25" s="265" t="s">
        <v>144</v>
      </c>
      <c r="D25" s="1">
        <v>9</v>
      </c>
      <c r="E25" s="2">
        <v>2036</v>
      </c>
      <c r="F25" s="2" t="s">
        <v>614</v>
      </c>
    </row>
    <row r="26" spans="1:6" ht="12.75">
      <c r="A26" s="265" t="s">
        <v>322</v>
      </c>
      <c r="B26" s="265" t="s">
        <v>720</v>
      </c>
      <c r="C26" s="265" t="s">
        <v>145</v>
      </c>
      <c r="D26" s="2">
        <v>10</v>
      </c>
      <c r="E26" s="2">
        <v>2037</v>
      </c>
      <c r="F26" s="2" t="s">
        <v>635</v>
      </c>
    </row>
    <row r="27" spans="1:7" ht="12.75">
      <c r="A27" s="265" t="s">
        <v>323</v>
      </c>
      <c r="B27" s="265" t="s">
        <v>721</v>
      </c>
      <c r="C27" s="265" t="s">
        <v>146</v>
      </c>
      <c r="D27" s="1">
        <v>11</v>
      </c>
      <c r="G27" s="12" t="s">
        <v>110</v>
      </c>
    </row>
    <row r="28" spans="1:7" ht="12.75">
      <c r="A28" s="265" t="s">
        <v>320</v>
      </c>
      <c r="B28" s="265" t="s">
        <v>722</v>
      </c>
      <c r="C28" s="265" t="s">
        <v>147</v>
      </c>
      <c r="D28" s="2">
        <v>12</v>
      </c>
      <c r="F28" s="3" t="s">
        <v>698</v>
      </c>
      <c r="G28" s="55" t="s">
        <v>111</v>
      </c>
    </row>
    <row r="29" spans="1:7" ht="12.75">
      <c r="A29" s="265" t="s">
        <v>321</v>
      </c>
      <c r="B29" s="265" t="s">
        <v>723</v>
      </c>
      <c r="C29" s="265" t="s">
        <v>148</v>
      </c>
      <c r="D29" s="1">
        <v>13</v>
      </c>
      <c r="F29" s="2" t="s">
        <v>613</v>
      </c>
      <c r="G29" s="55" t="s">
        <v>112</v>
      </c>
    </row>
    <row r="30" spans="1:6" ht="12.75">
      <c r="A30" s="265" t="s">
        <v>321</v>
      </c>
      <c r="B30" s="265" t="s">
        <v>724</v>
      </c>
      <c r="C30" s="265" t="s">
        <v>149</v>
      </c>
      <c r="D30" s="2">
        <v>14</v>
      </c>
      <c r="E30" s="12" t="s">
        <v>583</v>
      </c>
      <c r="F30" s="2" t="s">
        <v>614</v>
      </c>
    </row>
    <row r="31" spans="1:6" ht="12.75">
      <c r="A31" s="265" t="s">
        <v>323</v>
      </c>
      <c r="B31" s="265" t="s">
        <v>725</v>
      </c>
      <c r="C31" s="265" t="s">
        <v>150</v>
      </c>
      <c r="D31" s="1">
        <v>15</v>
      </c>
      <c r="E31" s="55">
        <v>2012</v>
      </c>
      <c r="F31" s="2"/>
    </row>
    <row r="32" spans="1:7" ht="12.75">
      <c r="A32" s="265" t="s">
        <v>321</v>
      </c>
      <c r="B32" s="265" t="s">
        <v>726</v>
      </c>
      <c r="C32" s="265" t="s">
        <v>151</v>
      </c>
      <c r="D32" s="2">
        <v>16</v>
      </c>
      <c r="E32" s="55">
        <v>2013</v>
      </c>
      <c r="F32" s="3" t="s">
        <v>778</v>
      </c>
      <c r="G32" s="12" t="s">
        <v>976</v>
      </c>
    </row>
    <row r="33" spans="1:7" ht="12.75">
      <c r="A33" s="265" t="s">
        <v>322</v>
      </c>
      <c r="B33" s="265" t="s">
        <v>727</v>
      </c>
      <c r="C33" s="265" t="s">
        <v>152</v>
      </c>
      <c r="D33" s="1">
        <v>17</v>
      </c>
      <c r="E33" s="55">
        <v>2014</v>
      </c>
      <c r="F33" s="2" t="s">
        <v>613</v>
      </c>
      <c r="G33" s="55" t="s">
        <v>977</v>
      </c>
    </row>
    <row r="34" spans="1:7" ht="12.75">
      <c r="A34" s="265" t="s">
        <v>321</v>
      </c>
      <c r="B34" s="265" t="s">
        <v>825</v>
      </c>
      <c r="C34" s="265" t="s">
        <v>153</v>
      </c>
      <c r="D34" s="2">
        <v>18</v>
      </c>
      <c r="F34" s="2" t="s">
        <v>614</v>
      </c>
      <c r="G34" s="55" t="s">
        <v>978</v>
      </c>
    </row>
    <row r="35" spans="1:7" ht="12.75">
      <c r="A35" s="265" t="s">
        <v>321</v>
      </c>
      <c r="B35" s="265" t="s">
        <v>326</v>
      </c>
      <c r="C35" s="265" t="s">
        <v>154</v>
      </c>
      <c r="D35" s="1">
        <v>19</v>
      </c>
      <c r="E35" s="12" t="s">
        <v>588</v>
      </c>
      <c r="F35" s="2" t="s">
        <v>635</v>
      </c>
      <c r="G35" s="55" t="s">
        <v>682</v>
      </c>
    </row>
    <row r="36" spans="1:6" ht="12.75">
      <c r="A36" s="265" t="s">
        <v>321</v>
      </c>
      <c r="B36" s="265" t="s">
        <v>728</v>
      </c>
      <c r="C36" s="265" t="s">
        <v>155</v>
      </c>
      <c r="D36" s="2">
        <v>20</v>
      </c>
      <c r="E36" s="55">
        <v>2015</v>
      </c>
      <c r="F36" s="2" t="s">
        <v>451</v>
      </c>
    </row>
    <row r="37" spans="1:7" ht="12.75">
      <c r="A37" s="265" t="s">
        <v>322</v>
      </c>
      <c r="B37" s="265" t="s">
        <v>729</v>
      </c>
      <c r="C37" s="265" t="s">
        <v>156</v>
      </c>
      <c r="D37" s="1">
        <v>21</v>
      </c>
      <c r="E37" s="55">
        <v>2016</v>
      </c>
      <c r="G37" s="12" t="s">
        <v>1045</v>
      </c>
    </row>
    <row r="38" spans="1:7" ht="12.75">
      <c r="A38" s="265" t="s">
        <v>323</v>
      </c>
      <c r="B38" s="265" t="s">
        <v>730</v>
      </c>
      <c r="C38" s="265" t="s">
        <v>157</v>
      </c>
      <c r="D38" s="2">
        <v>22</v>
      </c>
      <c r="F38" s="12" t="s">
        <v>679</v>
      </c>
      <c r="G38" s="55" t="s">
        <v>1046</v>
      </c>
    </row>
    <row r="39" spans="1:7" s="202" customFormat="1" ht="12.75">
      <c r="A39" s="265" t="s">
        <v>322</v>
      </c>
      <c r="B39" s="265" t="s">
        <v>731</v>
      </c>
      <c r="C39" s="265" t="s">
        <v>158</v>
      </c>
      <c r="D39" s="1">
        <v>23</v>
      </c>
      <c r="E39" s="12" t="s">
        <v>382</v>
      </c>
      <c r="F39" s="201" t="s">
        <v>680</v>
      </c>
      <c r="G39" s="55" t="s">
        <v>1047</v>
      </c>
    </row>
    <row r="40" spans="1:6" s="202" customFormat="1" ht="12.75">
      <c r="A40" s="265" t="s">
        <v>321</v>
      </c>
      <c r="B40" s="265" t="s">
        <v>327</v>
      </c>
      <c r="C40" s="265" t="s">
        <v>159</v>
      </c>
      <c r="D40" s="2">
        <v>24</v>
      </c>
      <c r="E40" s="55">
        <v>2015</v>
      </c>
      <c r="F40" s="201" t="s">
        <v>681</v>
      </c>
    </row>
    <row r="41" spans="1:6" s="202" customFormat="1" ht="12.75">
      <c r="A41" s="265" t="s">
        <v>321</v>
      </c>
      <c r="B41" s="265" t="s">
        <v>328</v>
      </c>
      <c r="C41" s="265" t="s">
        <v>160</v>
      </c>
      <c r="D41" s="1">
        <v>25</v>
      </c>
      <c r="E41" s="55">
        <v>2016</v>
      </c>
      <c r="F41" s="201" t="s">
        <v>682</v>
      </c>
    </row>
    <row r="42" spans="1:5" ht="12.75">
      <c r="A42" s="265" t="s">
        <v>323</v>
      </c>
      <c r="B42" s="265" t="s">
        <v>732</v>
      </c>
      <c r="C42" s="265" t="s">
        <v>162</v>
      </c>
      <c r="D42" s="2">
        <v>26</v>
      </c>
      <c r="E42" s="55">
        <v>2017</v>
      </c>
    </row>
    <row r="43" spans="1:6" ht="12.75">
      <c r="A43" s="265" t="s">
        <v>322</v>
      </c>
      <c r="B43" s="265" t="s">
        <v>733</v>
      </c>
      <c r="C43" s="265" t="s">
        <v>163</v>
      </c>
      <c r="D43" s="1">
        <v>27</v>
      </c>
      <c r="E43" s="55">
        <v>2018</v>
      </c>
      <c r="F43" s="394" t="s">
        <v>991</v>
      </c>
    </row>
    <row r="44" spans="1:6" ht="12.75">
      <c r="A44" s="265" t="s">
        <v>321</v>
      </c>
      <c r="B44" s="265" t="s">
        <v>637</v>
      </c>
      <c r="C44" s="265" t="s">
        <v>164</v>
      </c>
      <c r="D44" s="2">
        <v>28</v>
      </c>
      <c r="F44" s="2" t="s">
        <v>613</v>
      </c>
    </row>
    <row r="45" spans="1:6" ht="12.75">
      <c r="A45" s="265" t="s">
        <v>320</v>
      </c>
      <c r="B45" s="265" t="s">
        <v>734</v>
      </c>
      <c r="C45" s="265" t="s">
        <v>165</v>
      </c>
      <c r="D45" s="1">
        <v>29</v>
      </c>
      <c r="F45" s="2" t="s">
        <v>614</v>
      </c>
    </row>
    <row r="46" spans="1:6" ht="12.75">
      <c r="A46" s="265" t="s">
        <v>322</v>
      </c>
      <c r="B46" s="265" t="s">
        <v>735</v>
      </c>
      <c r="C46" s="265" t="s">
        <v>166</v>
      </c>
      <c r="D46" s="2">
        <v>30</v>
      </c>
      <c r="F46" s="266" t="s">
        <v>451</v>
      </c>
    </row>
    <row r="47" spans="1:4" ht="12.75">
      <c r="A47" s="265" t="s">
        <v>320</v>
      </c>
      <c r="B47" s="265" t="s">
        <v>736</v>
      </c>
      <c r="C47" s="265" t="s">
        <v>167</v>
      </c>
      <c r="D47" s="1">
        <v>31</v>
      </c>
    </row>
    <row r="48" spans="1:3" ht="12.75">
      <c r="A48" s="265" t="s">
        <v>320</v>
      </c>
      <c r="B48" s="265" t="s">
        <v>329</v>
      </c>
      <c r="C48" s="265" t="s">
        <v>168</v>
      </c>
    </row>
    <row r="49" spans="1:3" ht="12.75">
      <c r="A49" s="265" t="s">
        <v>325</v>
      </c>
      <c r="B49" s="265" t="s">
        <v>330</v>
      </c>
      <c r="C49" s="265" t="s">
        <v>212</v>
      </c>
    </row>
    <row r="50" spans="1:3" ht="12.75">
      <c r="A50" s="265" t="s">
        <v>321</v>
      </c>
      <c r="B50" s="265" t="s">
        <v>331</v>
      </c>
      <c r="C50" s="265" t="s">
        <v>161</v>
      </c>
    </row>
    <row r="51" spans="1:3" ht="12.75">
      <c r="A51" s="265" t="s">
        <v>320</v>
      </c>
      <c r="B51" s="265" t="s">
        <v>737</v>
      </c>
      <c r="C51" s="265" t="s">
        <v>169</v>
      </c>
    </row>
    <row r="52" spans="1:3" ht="12.75">
      <c r="A52" s="265" t="s">
        <v>319</v>
      </c>
      <c r="B52" s="265" t="s">
        <v>738</v>
      </c>
      <c r="C52" s="265" t="s">
        <v>170</v>
      </c>
    </row>
    <row r="53" spans="1:3" ht="12.75">
      <c r="A53" s="265" t="s">
        <v>322</v>
      </c>
      <c r="B53" s="265" t="s">
        <v>739</v>
      </c>
      <c r="C53" s="265" t="s">
        <v>171</v>
      </c>
    </row>
    <row r="54" spans="1:3" ht="12.75">
      <c r="A54" s="265" t="s">
        <v>322</v>
      </c>
      <c r="B54" s="265" t="s">
        <v>332</v>
      </c>
      <c r="C54" s="265" t="s">
        <v>172</v>
      </c>
    </row>
    <row r="55" spans="1:3" ht="12.75">
      <c r="A55" s="265" t="s">
        <v>322</v>
      </c>
      <c r="B55" s="265" t="s">
        <v>740</v>
      </c>
      <c r="C55" s="265" t="s">
        <v>173</v>
      </c>
    </row>
    <row r="56" spans="1:3" ht="12.75">
      <c r="A56" s="265" t="s">
        <v>319</v>
      </c>
      <c r="B56" s="265" t="s">
        <v>741</v>
      </c>
      <c r="C56" s="265" t="s">
        <v>174</v>
      </c>
    </row>
    <row r="57" spans="1:3" ht="12.75">
      <c r="A57" s="265" t="s">
        <v>322</v>
      </c>
      <c r="B57" s="265" t="s">
        <v>742</v>
      </c>
      <c r="C57" s="265" t="s">
        <v>175</v>
      </c>
    </row>
    <row r="58" spans="1:3" ht="12.75">
      <c r="A58" s="265" t="s">
        <v>321</v>
      </c>
      <c r="B58" s="265" t="s">
        <v>743</v>
      </c>
      <c r="C58" s="265" t="s">
        <v>177</v>
      </c>
    </row>
    <row r="59" spans="1:3" ht="12.75">
      <c r="A59" s="265" t="s">
        <v>321</v>
      </c>
      <c r="B59" s="265" t="s">
        <v>744</v>
      </c>
      <c r="C59" s="265" t="s">
        <v>178</v>
      </c>
    </row>
    <row r="60" spans="1:3" ht="12.75">
      <c r="A60" s="265" t="s">
        <v>320</v>
      </c>
      <c r="B60" s="265" t="s">
        <v>745</v>
      </c>
      <c r="C60" s="265" t="s">
        <v>179</v>
      </c>
    </row>
    <row r="61" spans="1:3" ht="12.75">
      <c r="A61" s="265" t="s">
        <v>321</v>
      </c>
      <c r="B61" s="265" t="s">
        <v>746</v>
      </c>
      <c r="C61" s="265" t="s">
        <v>180</v>
      </c>
    </row>
    <row r="62" spans="1:3" ht="12.75">
      <c r="A62" s="265" t="s">
        <v>323</v>
      </c>
      <c r="B62" s="265" t="s">
        <v>747</v>
      </c>
      <c r="C62" s="265" t="s">
        <v>181</v>
      </c>
    </row>
    <row r="63" spans="1:3" ht="12.75">
      <c r="A63" s="265" t="s">
        <v>320</v>
      </c>
      <c r="B63" s="265" t="s">
        <v>748</v>
      </c>
      <c r="C63" s="265" t="s">
        <v>182</v>
      </c>
    </row>
    <row r="64" spans="1:3" ht="12.75">
      <c r="A64" s="265" t="s">
        <v>320</v>
      </c>
      <c r="B64" s="265" t="s">
        <v>749</v>
      </c>
      <c r="C64" s="265" t="s">
        <v>183</v>
      </c>
    </row>
    <row r="65" spans="1:3" ht="12.75">
      <c r="A65" s="265" t="s">
        <v>321</v>
      </c>
      <c r="B65" s="265" t="s">
        <v>750</v>
      </c>
      <c r="C65" s="265" t="s">
        <v>184</v>
      </c>
    </row>
    <row r="66" spans="1:3" ht="12.75">
      <c r="A66" s="265" t="s">
        <v>321</v>
      </c>
      <c r="B66" s="265" t="s">
        <v>333</v>
      </c>
      <c r="C66" s="265" t="s">
        <v>185</v>
      </c>
    </row>
    <row r="67" spans="1:3" ht="12.75">
      <c r="A67" s="265" t="s">
        <v>320</v>
      </c>
      <c r="B67" s="265" t="s">
        <v>751</v>
      </c>
      <c r="C67" s="265" t="s">
        <v>186</v>
      </c>
    </row>
    <row r="68" spans="1:3" ht="12.75">
      <c r="A68" s="265" t="s">
        <v>320</v>
      </c>
      <c r="B68" s="265" t="s">
        <v>752</v>
      </c>
      <c r="C68" s="265" t="s">
        <v>187</v>
      </c>
    </row>
    <row r="69" spans="1:3" ht="12.75">
      <c r="A69" s="265" t="s">
        <v>321</v>
      </c>
      <c r="B69" s="265" t="s">
        <v>753</v>
      </c>
      <c r="C69" s="265" t="s">
        <v>188</v>
      </c>
    </row>
    <row r="70" spans="1:3" ht="12.75">
      <c r="A70" s="265" t="s">
        <v>320</v>
      </c>
      <c r="B70" s="265" t="s">
        <v>754</v>
      </c>
      <c r="C70" s="265" t="s">
        <v>189</v>
      </c>
    </row>
    <row r="71" spans="1:3" ht="12.75">
      <c r="A71" s="265" t="s">
        <v>322</v>
      </c>
      <c r="B71" s="265" t="s">
        <v>755</v>
      </c>
      <c r="C71" s="265" t="s">
        <v>190</v>
      </c>
    </row>
    <row r="72" spans="1:3" ht="12.75">
      <c r="A72" s="265" t="s">
        <v>322</v>
      </c>
      <c r="B72" s="265" t="s">
        <v>756</v>
      </c>
      <c r="C72" s="265" t="s">
        <v>191</v>
      </c>
    </row>
    <row r="73" spans="1:3" ht="12.75">
      <c r="A73" s="265" t="s">
        <v>321</v>
      </c>
      <c r="B73" s="265" t="s">
        <v>757</v>
      </c>
      <c r="C73" s="265" t="s">
        <v>192</v>
      </c>
    </row>
    <row r="74" spans="1:3" ht="12.75">
      <c r="A74" s="265" t="s">
        <v>321</v>
      </c>
      <c r="B74" s="265" t="s">
        <v>334</v>
      </c>
      <c r="C74" s="265" t="s">
        <v>193</v>
      </c>
    </row>
    <row r="75" spans="1:3" ht="12.75">
      <c r="A75" s="265" t="s">
        <v>322</v>
      </c>
      <c r="B75" s="265" t="s">
        <v>758</v>
      </c>
      <c r="C75" s="265" t="s">
        <v>194</v>
      </c>
    </row>
    <row r="76" spans="1:3" ht="12.75">
      <c r="A76" s="265" t="s">
        <v>322</v>
      </c>
      <c r="B76" s="265" t="s">
        <v>759</v>
      </c>
      <c r="C76" s="265" t="s">
        <v>195</v>
      </c>
    </row>
    <row r="77" spans="1:3" ht="12.75">
      <c r="A77" s="265" t="s">
        <v>322</v>
      </c>
      <c r="B77" s="265" t="s">
        <v>760</v>
      </c>
      <c r="C77" s="265" t="s">
        <v>196</v>
      </c>
    </row>
    <row r="78" spans="1:3" ht="12.75">
      <c r="A78" s="265" t="s">
        <v>320</v>
      </c>
      <c r="B78" s="265" t="s">
        <v>761</v>
      </c>
      <c r="C78" s="265" t="s">
        <v>197</v>
      </c>
    </row>
    <row r="79" spans="1:3" ht="12.75">
      <c r="A79" s="265" t="s">
        <v>320</v>
      </c>
      <c r="B79" s="265" t="s">
        <v>762</v>
      </c>
      <c r="C79" s="265" t="s">
        <v>198</v>
      </c>
    </row>
    <row r="80" spans="1:3" ht="12.75">
      <c r="A80" s="265" t="s">
        <v>325</v>
      </c>
      <c r="B80" s="265" t="s">
        <v>763</v>
      </c>
      <c r="C80" s="265" t="s">
        <v>199</v>
      </c>
    </row>
    <row r="81" spans="1:3" ht="12.75">
      <c r="A81" s="265" t="s">
        <v>325</v>
      </c>
      <c r="B81" s="265" t="s">
        <v>764</v>
      </c>
      <c r="C81" s="265" t="s">
        <v>200</v>
      </c>
    </row>
    <row r="82" spans="1:3" ht="12.75">
      <c r="A82" s="265" t="s">
        <v>319</v>
      </c>
      <c r="B82" s="265" t="s">
        <v>335</v>
      </c>
      <c r="C82" s="265" t="s">
        <v>201</v>
      </c>
    </row>
    <row r="83" spans="1:3" ht="12.75">
      <c r="A83" s="265" t="s">
        <v>319</v>
      </c>
      <c r="B83" s="265" t="s">
        <v>765</v>
      </c>
      <c r="C83" s="265" t="s">
        <v>202</v>
      </c>
    </row>
    <row r="84" spans="1:3" ht="12.75">
      <c r="A84" s="265" t="s">
        <v>320</v>
      </c>
      <c r="B84" s="265" t="s">
        <v>766</v>
      </c>
      <c r="C84" s="265" t="s">
        <v>203</v>
      </c>
    </row>
    <row r="85" spans="1:3" ht="12.75">
      <c r="A85" s="265" t="s">
        <v>320</v>
      </c>
      <c r="B85" s="265" t="s">
        <v>767</v>
      </c>
      <c r="C85" s="265" t="s">
        <v>204</v>
      </c>
    </row>
    <row r="86" spans="1:3" ht="12.75">
      <c r="A86" s="265" t="s">
        <v>320</v>
      </c>
      <c r="B86" s="265" t="s">
        <v>768</v>
      </c>
      <c r="C86" s="265" t="s">
        <v>205</v>
      </c>
    </row>
    <row r="87" spans="1:3" ht="12.75">
      <c r="A87" s="265" t="s">
        <v>322</v>
      </c>
      <c r="B87" s="265" t="s">
        <v>769</v>
      </c>
      <c r="C87" s="265" t="s">
        <v>206</v>
      </c>
    </row>
    <row r="88" spans="1:3" ht="12.75">
      <c r="A88" s="265" t="s">
        <v>323</v>
      </c>
      <c r="B88" s="265" t="s">
        <v>770</v>
      </c>
      <c r="C88" s="265" t="s">
        <v>207</v>
      </c>
    </row>
    <row r="89" spans="1:3" ht="12.75">
      <c r="A89" s="265" t="s">
        <v>319</v>
      </c>
      <c r="B89" s="265" t="s">
        <v>771</v>
      </c>
      <c r="C89" s="265" t="s">
        <v>208</v>
      </c>
    </row>
    <row r="90" spans="1:3" ht="12.75">
      <c r="A90" s="265" t="s">
        <v>320</v>
      </c>
      <c r="B90" s="265" t="s">
        <v>772</v>
      </c>
      <c r="C90" s="265" t="s">
        <v>209</v>
      </c>
    </row>
    <row r="91" spans="1:3" ht="12.75">
      <c r="A91" s="265" t="s">
        <v>321</v>
      </c>
      <c r="B91" s="265" t="s">
        <v>773</v>
      </c>
      <c r="C91" s="265" t="s">
        <v>210</v>
      </c>
    </row>
    <row r="92" spans="1:3" ht="12.75">
      <c r="A92" s="265" t="s">
        <v>323</v>
      </c>
      <c r="B92" s="265" t="s">
        <v>774</v>
      </c>
      <c r="C92" s="265" t="s">
        <v>211</v>
      </c>
    </row>
    <row r="93" spans="1:3" ht="12.75">
      <c r="A93" s="265" t="s">
        <v>319</v>
      </c>
      <c r="B93" s="265" t="s">
        <v>775</v>
      </c>
      <c r="C93" s="265" t="s">
        <v>214</v>
      </c>
    </row>
    <row r="94" spans="1:3" ht="12.75">
      <c r="A94" s="265" t="s">
        <v>320</v>
      </c>
      <c r="B94" s="265" t="s">
        <v>776</v>
      </c>
      <c r="C94" s="265" t="s">
        <v>215</v>
      </c>
    </row>
    <row r="95" spans="1:3" ht="12.75">
      <c r="A95" s="265" t="s">
        <v>323</v>
      </c>
      <c r="B95" s="265" t="s">
        <v>336</v>
      </c>
      <c r="C95" s="265" t="s">
        <v>216</v>
      </c>
    </row>
    <row r="96" spans="1:3" ht="12.75">
      <c r="A96" s="265" t="s">
        <v>320</v>
      </c>
      <c r="B96" s="265" t="s">
        <v>777</v>
      </c>
      <c r="C96" s="265" t="s">
        <v>218</v>
      </c>
    </row>
    <row r="97" spans="1:3" ht="12.75">
      <c r="A97" s="265" t="s">
        <v>319</v>
      </c>
      <c r="B97" s="265" t="s">
        <v>780</v>
      </c>
      <c r="C97" s="265" t="s">
        <v>219</v>
      </c>
    </row>
    <row r="98" spans="1:3" ht="12.75">
      <c r="A98" s="265" t="s">
        <v>321</v>
      </c>
      <c r="B98" s="265" t="s">
        <v>781</v>
      </c>
      <c r="C98" s="265" t="s">
        <v>220</v>
      </c>
    </row>
    <row r="99" spans="1:3" ht="12.75">
      <c r="A99" s="265" t="s">
        <v>321</v>
      </c>
      <c r="B99" s="265" t="s">
        <v>782</v>
      </c>
      <c r="C99" s="265" t="s">
        <v>221</v>
      </c>
    </row>
    <row r="100" spans="1:3" ht="12.75">
      <c r="A100" s="265" t="s">
        <v>319</v>
      </c>
      <c r="B100" s="265" t="s">
        <v>337</v>
      </c>
      <c r="C100" s="265" t="s">
        <v>222</v>
      </c>
    </row>
    <row r="101" spans="1:3" ht="12.75">
      <c r="A101" s="265" t="s">
        <v>320</v>
      </c>
      <c r="B101" s="265" t="s">
        <v>11</v>
      </c>
      <c r="C101" s="265" t="s">
        <v>223</v>
      </c>
    </row>
    <row r="102" spans="1:3" ht="12.75">
      <c r="A102" s="265" t="s">
        <v>320</v>
      </c>
      <c r="B102" s="265" t="s">
        <v>12</v>
      </c>
      <c r="C102" s="265" t="s">
        <v>224</v>
      </c>
    </row>
    <row r="103" spans="1:3" ht="12.75">
      <c r="A103" s="265" t="s">
        <v>321</v>
      </c>
      <c r="B103" s="265" t="s">
        <v>13</v>
      </c>
      <c r="C103" s="265" t="s">
        <v>226</v>
      </c>
    </row>
    <row r="104" spans="1:3" ht="12.75">
      <c r="A104" s="265" t="s">
        <v>321</v>
      </c>
      <c r="B104" s="265" t="s">
        <v>14</v>
      </c>
      <c r="C104" s="265" t="s">
        <v>227</v>
      </c>
    </row>
    <row r="105" spans="1:3" ht="12.75">
      <c r="A105" s="265" t="s">
        <v>323</v>
      </c>
      <c r="B105" s="265" t="s">
        <v>15</v>
      </c>
      <c r="C105" s="265" t="s">
        <v>228</v>
      </c>
    </row>
    <row r="106" spans="1:3" ht="12.75">
      <c r="A106" s="265" t="s">
        <v>325</v>
      </c>
      <c r="B106" s="265" t="s">
        <v>16</v>
      </c>
      <c r="C106" s="265" t="s">
        <v>229</v>
      </c>
    </row>
    <row r="107" spans="1:3" ht="12.75">
      <c r="A107" s="265" t="s">
        <v>321</v>
      </c>
      <c r="B107" s="265" t="s">
        <v>17</v>
      </c>
      <c r="C107" s="265" t="s">
        <v>230</v>
      </c>
    </row>
    <row r="108" spans="1:3" ht="12.75">
      <c r="A108" s="265" t="s">
        <v>320</v>
      </c>
      <c r="B108" s="265" t="s">
        <v>18</v>
      </c>
      <c r="C108" s="265" t="s">
        <v>231</v>
      </c>
    </row>
    <row r="109" spans="1:3" ht="12.75">
      <c r="A109" s="265" t="s">
        <v>323</v>
      </c>
      <c r="B109" s="265" t="s">
        <v>338</v>
      </c>
      <c r="C109" s="265" t="s">
        <v>232</v>
      </c>
    </row>
    <row r="110" spans="1:3" ht="12.75">
      <c r="A110" s="265" t="s">
        <v>321</v>
      </c>
      <c r="B110" s="265" t="s">
        <v>19</v>
      </c>
      <c r="C110" s="265" t="s">
        <v>233</v>
      </c>
    </row>
    <row r="111" spans="1:3" ht="12.75">
      <c r="A111" s="265" t="s">
        <v>321</v>
      </c>
      <c r="B111" s="265" t="s">
        <v>20</v>
      </c>
      <c r="C111" s="265" t="s">
        <v>234</v>
      </c>
    </row>
    <row r="112" spans="1:3" ht="12.75">
      <c r="A112" s="265" t="s">
        <v>322</v>
      </c>
      <c r="B112" s="265" t="s">
        <v>21</v>
      </c>
      <c r="C112" s="265" t="s">
        <v>235</v>
      </c>
    </row>
    <row r="113" spans="1:3" ht="12.75">
      <c r="A113" s="265" t="s">
        <v>323</v>
      </c>
      <c r="B113" s="265" t="s">
        <v>339</v>
      </c>
      <c r="C113" s="265" t="s">
        <v>236</v>
      </c>
    </row>
    <row r="114" spans="1:3" ht="12.75">
      <c r="A114" s="265" t="s">
        <v>320</v>
      </c>
      <c r="B114" s="265" t="s">
        <v>22</v>
      </c>
      <c r="C114" s="265" t="s">
        <v>238</v>
      </c>
    </row>
    <row r="115" spans="1:3" ht="12.75">
      <c r="A115" s="265" t="s">
        <v>323</v>
      </c>
      <c r="B115" s="265" t="s">
        <v>23</v>
      </c>
      <c r="C115" s="265" t="s">
        <v>239</v>
      </c>
    </row>
    <row r="116" spans="1:3" ht="12.75">
      <c r="A116" s="265" t="s">
        <v>320</v>
      </c>
      <c r="B116" s="265" t="s">
        <v>240</v>
      </c>
      <c r="C116" s="265" t="s">
        <v>241</v>
      </c>
    </row>
    <row r="117" spans="1:3" ht="12.75">
      <c r="A117" s="265" t="s">
        <v>319</v>
      </c>
      <c r="B117" s="265" t="s">
        <v>24</v>
      </c>
      <c r="C117" s="265" t="s">
        <v>242</v>
      </c>
    </row>
    <row r="118" spans="1:3" ht="12.75">
      <c r="A118" s="265" t="s">
        <v>321</v>
      </c>
      <c r="B118" s="265" t="s">
        <v>25</v>
      </c>
      <c r="C118" s="265" t="s">
        <v>243</v>
      </c>
    </row>
    <row r="119" spans="1:3" ht="12.75">
      <c r="A119" s="265" t="s">
        <v>325</v>
      </c>
      <c r="B119" s="265" t="s">
        <v>26</v>
      </c>
      <c r="C119" s="265" t="s">
        <v>510</v>
      </c>
    </row>
    <row r="120" spans="1:3" ht="12.75">
      <c r="A120" s="265" t="s">
        <v>321</v>
      </c>
      <c r="B120" s="265" t="s">
        <v>27</v>
      </c>
      <c r="C120" s="265" t="s">
        <v>244</v>
      </c>
    </row>
    <row r="121" spans="1:3" ht="12.75">
      <c r="A121" s="265" t="s">
        <v>323</v>
      </c>
      <c r="B121" s="265" t="s">
        <v>28</v>
      </c>
      <c r="C121" s="265" t="s">
        <v>245</v>
      </c>
    </row>
    <row r="122" spans="1:3" ht="12.75">
      <c r="A122" s="265" t="s">
        <v>325</v>
      </c>
      <c r="B122" s="265" t="s">
        <v>29</v>
      </c>
      <c r="C122" s="265" t="s">
        <v>246</v>
      </c>
    </row>
    <row r="123" spans="1:3" ht="12.75">
      <c r="A123" s="265" t="s">
        <v>320</v>
      </c>
      <c r="B123" s="265" t="s">
        <v>340</v>
      </c>
      <c r="C123" s="265" t="s">
        <v>247</v>
      </c>
    </row>
    <row r="124" spans="1:3" ht="12.75">
      <c r="A124" s="265" t="s">
        <v>323</v>
      </c>
      <c r="B124" s="265" t="s">
        <v>30</v>
      </c>
      <c r="C124" s="265" t="s">
        <v>248</v>
      </c>
    </row>
    <row r="125" spans="1:3" ht="12.75">
      <c r="A125" s="265" t="s">
        <v>322</v>
      </c>
      <c r="B125" s="265" t="s">
        <v>31</v>
      </c>
      <c r="C125" s="265" t="s">
        <v>249</v>
      </c>
    </row>
    <row r="126" spans="1:3" ht="12.75">
      <c r="A126" s="265" t="s">
        <v>321</v>
      </c>
      <c r="B126" s="265" t="s">
        <v>341</v>
      </c>
      <c r="C126" s="265" t="s">
        <v>250</v>
      </c>
    </row>
    <row r="127" spans="1:3" ht="12.75">
      <c r="A127" s="265" t="s">
        <v>321</v>
      </c>
      <c r="B127" s="265" t="s">
        <v>32</v>
      </c>
      <c r="C127" s="265" t="s">
        <v>251</v>
      </c>
    </row>
    <row r="128" spans="1:3" ht="12.75">
      <c r="A128" s="265" t="s">
        <v>323</v>
      </c>
      <c r="B128" s="265" t="s">
        <v>33</v>
      </c>
      <c r="C128" s="265" t="s">
        <v>252</v>
      </c>
    </row>
    <row r="129" spans="1:3" ht="12.75">
      <c r="A129" s="265" t="s">
        <v>320</v>
      </c>
      <c r="B129" s="265" t="s">
        <v>34</v>
      </c>
      <c r="C129" s="265" t="s">
        <v>253</v>
      </c>
    </row>
    <row r="130" spans="1:3" ht="12.75">
      <c r="A130" s="265" t="s">
        <v>319</v>
      </c>
      <c r="B130" s="265" t="s">
        <v>35</v>
      </c>
      <c r="C130" s="265" t="s">
        <v>254</v>
      </c>
    </row>
    <row r="131" spans="1:3" ht="12.75">
      <c r="A131" s="265" t="s">
        <v>319</v>
      </c>
      <c r="B131" s="265" t="s">
        <v>36</v>
      </c>
      <c r="C131" s="265" t="s">
        <v>255</v>
      </c>
    </row>
    <row r="132" spans="1:3" ht="12.75">
      <c r="A132" s="265" t="s">
        <v>323</v>
      </c>
      <c r="B132" s="265" t="s">
        <v>37</v>
      </c>
      <c r="C132" s="265" t="s">
        <v>256</v>
      </c>
    </row>
    <row r="133" spans="1:3" ht="12.75">
      <c r="A133" s="265" t="s">
        <v>322</v>
      </c>
      <c r="B133" s="265" t="s">
        <v>38</v>
      </c>
      <c r="C133" s="265" t="s">
        <v>257</v>
      </c>
    </row>
    <row r="134" spans="1:3" ht="12.75">
      <c r="A134" s="265" t="s">
        <v>323</v>
      </c>
      <c r="B134" s="265" t="s">
        <v>39</v>
      </c>
      <c r="C134" s="265" t="s">
        <v>258</v>
      </c>
    </row>
    <row r="135" spans="1:3" ht="12.75">
      <c r="A135" s="265" t="s">
        <v>322</v>
      </c>
      <c r="B135" s="265" t="s">
        <v>40</v>
      </c>
      <c r="C135" s="265" t="s">
        <v>259</v>
      </c>
    </row>
    <row r="136" spans="1:3" ht="12.75">
      <c r="A136" s="265" t="s">
        <v>322</v>
      </c>
      <c r="B136" s="265" t="s">
        <v>41</v>
      </c>
      <c r="C136" s="265" t="s">
        <v>260</v>
      </c>
    </row>
    <row r="137" spans="1:3" ht="12.75">
      <c r="A137" s="265" t="s">
        <v>323</v>
      </c>
      <c r="B137" s="265" t="s">
        <v>342</v>
      </c>
      <c r="C137" s="265" t="s">
        <v>261</v>
      </c>
    </row>
    <row r="138" spans="1:3" ht="12.75">
      <c r="A138" s="265" t="s">
        <v>320</v>
      </c>
      <c r="B138" s="265" t="s">
        <v>42</v>
      </c>
      <c r="C138" s="265" t="s">
        <v>262</v>
      </c>
    </row>
    <row r="139" spans="1:3" ht="12.75">
      <c r="A139" s="265" t="s">
        <v>320</v>
      </c>
      <c r="B139" s="265" t="s">
        <v>43</v>
      </c>
      <c r="C139" s="265" t="s">
        <v>263</v>
      </c>
    </row>
    <row r="140" spans="1:3" ht="12.75">
      <c r="A140" s="265" t="s">
        <v>319</v>
      </c>
      <c r="B140" s="265" t="s">
        <v>44</v>
      </c>
      <c r="C140" s="265" t="s">
        <v>264</v>
      </c>
    </row>
    <row r="141" spans="1:3" ht="12.75">
      <c r="A141" s="265" t="s">
        <v>323</v>
      </c>
      <c r="B141" s="265" t="s">
        <v>343</v>
      </c>
      <c r="C141" s="265" t="s">
        <v>213</v>
      </c>
    </row>
    <row r="142" spans="1:3" ht="12.75">
      <c r="A142" s="265" t="s">
        <v>320</v>
      </c>
      <c r="B142" s="265" t="s">
        <v>638</v>
      </c>
      <c r="C142" s="265" t="s">
        <v>237</v>
      </c>
    </row>
    <row r="143" spans="1:3" ht="12.75">
      <c r="A143" s="265" t="s">
        <v>320</v>
      </c>
      <c r="B143" s="265" t="s">
        <v>45</v>
      </c>
      <c r="C143" s="265" t="s">
        <v>265</v>
      </c>
    </row>
    <row r="144" spans="1:3" ht="12.75">
      <c r="A144" s="265" t="s">
        <v>320</v>
      </c>
      <c r="B144" s="265" t="s">
        <v>344</v>
      </c>
      <c r="C144" s="265" t="s">
        <v>266</v>
      </c>
    </row>
    <row r="145" spans="1:3" ht="12.75">
      <c r="A145" s="265" t="s">
        <v>321</v>
      </c>
      <c r="B145" s="265" t="s">
        <v>46</v>
      </c>
      <c r="C145" s="265" t="s">
        <v>267</v>
      </c>
    </row>
    <row r="146" spans="1:3" ht="12.75">
      <c r="A146" s="265" t="s">
        <v>322</v>
      </c>
      <c r="B146" s="265" t="s">
        <v>47</v>
      </c>
      <c r="C146" s="265" t="s">
        <v>268</v>
      </c>
    </row>
    <row r="147" spans="1:3" ht="12.75">
      <c r="A147" s="265" t="s">
        <v>322</v>
      </c>
      <c r="B147" s="265" t="s">
        <v>48</v>
      </c>
      <c r="C147" s="265" t="s">
        <v>269</v>
      </c>
    </row>
    <row r="148" spans="1:3" ht="12.75">
      <c r="A148" s="265" t="s">
        <v>322</v>
      </c>
      <c r="B148" s="265" t="s">
        <v>51</v>
      </c>
      <c r="C148" s="265" t="s">
        <v>270</v>
      </c>
    </row>
    <row r="149" spans="1:3" ht="12.75">
      <c r="A149" s="265" t="s">
        <v>323</v>
      </c>
      <c r="B149" s="265" t="s">
        <v>52</v>
      </c>
      <c r="C149" s="265" t="s">
        <v>271</v>
      </c>
    </row>
    <row r="150" spans="1:3" ht="12.75">
      <c r="A150" s="265" t="s">
        <v>320</v>
      </c>
      <c r="B150" s="265" t="s">
        <v>53</v>
      </c>
      <c r="C150" s="265" t="s">
        <v>272</v>
      </c>
    </row>
    <row r="151" spans="1:3" ht="12.75">
      <c r="A151" s="265" t="s">
        <v>321</v>
      </c>
      <c r="B151" s="265" t="s">
        <v>54</v>
      </c>
      <c r="C151" s="265" t="s">
        <v>273</v>
      </c>
    </row>
    <row r="152" spans="1:3" ht="12.75">
      <c r="A152" s="265" t="s">
        <v>319</v>
      </c>
      <c r="B152" s="265" t="s">
        <v>55</v>
      </c>
      <c r="C152" s="265" t="s">
        <v>274</v>
      </c>
    </row>
    <row r="153" spans="1:3" ht="12.75">
      <c r="A153" s="265" t="s">
        <v>321</v>
      </c>
      <c r="B153" s="265" t="s">
        <v>56</v>
      </c>
      <c r="C153" s="265" t="s">
        <v>275</v>
      </c>
    </row>
    <row r="154" spans="1:3" ht="12.75">
      <c r="A154" s="265" t="s">
        <v>320</v>
      </c>
      <c r="B154" s="265" t="s">
        <v>276</v>
      </c>
      <c r="C154" s="265" t="s">
        <v>277</v>
      </c>
    </row>
    <row r="155" spans="1:3" ht="12.75">
      <c r="A155" s="265" t="s">
        <v>321</v>
      </c>
      <c r="B155" s="265" t="s">
        <v>57</v>
      </c>
      <c r="C155" s="265" t="s">
        <v>278</v>
      </c>
    </row>
    <row r="156" spans="1:3" ht="12.75">
      <c r="A156" s="265" t="s">
        <v>321</v>
      </c>
      <c r="B156" s="265" t="s">
        <v>58</v>
      </c>
      <c r="C156" s="265" t="s">
        <v>279</v>
      </c>
    </row>
    <row r="157" spans="1:3" ht="12.75">
      <c r="A157" s="265" t="s">
        <v>323</v>
      </c>
      <c r="B157" s="265" t="s">
        <v>59</v>
      </c>
      <c r="C157" s="265" t="s">
        <v>280</v>
      </c>
    </row>
    <row r="158" spans="1:3" ht="12.75">
      <c r="A158" s="265" t="s">
        <v>320</v>
      </c>
      <c r="B158" s="265" t="s">
        <v>60</v>
      </c>
      <c r="C158" s="265" t="s">
        <v>281</v>
      </c>
    </row>
    <row r="159" spans="1:3" ht="12.75">
      <c r="A159" s="265" t="s">
        <v>320</v>
      </c>
      <c r="B159" s="265" t="s">
        <v>61</v>
      </c>
      <c r="C159" s="265" t="s">
        <v>282</v>
      </c>
    </row>
    <row r="160" spans="1:3" ht="12.75">
      <c r="A160" s="265" t="s">
        <v>323</v>
      </c>
      <c r="B160" s="265" t="s">
        <v>62</v>
      </c>
      <c r="C160" s="265" t="s">
        <v>283</v>
      </c>
    </row>
    <row r="161" spans="1:3" ht="12.75">
      <c r="A161" s="265" t="s">
        <v>319</v>
      </c>
      <c r="B161" s="265" t="s">
        <v>63</v>
      </c>
      <c r="C161" s="265" t="s">
        <v>284</v>
      </c>
    </row>
    <row r="162" spans="1:3" ht="12.75">
      <c r="A162" s="265" t="s">
        <v>321</v>
      </c>
      <c r="B162" s="265" t="s">
        <v>64</v>
      </c>
      <c r="C162" s="265" t="s">
        <v>285</v>
      </c>
    </row>
    <row r="163" spans="1:3" ht="12.75">
      <c r="A163" s="267" t="s">
        <v>319</v>
      </c>
      <c r="B163" s="267" t="s">
        <v>483</v>
      </c>
      <c r="C163" s="267" t="s">
        <v>484</v>
      </c>
    </row>
    <row r="164" spans="1:3" ht="12.75">
      <c r="A164" s="265" t="s">
        <v>320</v>
      </c>
      <c r="B164" s="265" t="s">
        <v>65</v>
      </c>
      <c r="C164" s="265" t="s">
        <v>286</v>
      </c>
    </row>
    <row r="165" spans="1:3" ht="12.75">
      <c r="A165" s="265" t="s">
        <v>325</v>
      </c>
      <c r="B165" s="265" t="s">
        <v>66</v>
      </c>
      <c r="C165" s="265" t="s">
        <v>287</v>
      </c>
    </row>
    <row r="166" spans="1:3" ht="12.75">
      <c r="A166" s="265"/>
      <c r="B166" s="266" t="s">
        <v>827</v>
      </c>
      <c r="C166" s="266" t="s">
        <v>605</v>
      </c>
    </row>
    <row r="167" spans="1:3" ht="12.75">
      <c r="A167" s="265" t="s">
        <v>319</v>
      </c>
      <c r="B167" s="265" t="s">
        <v>345</v>
      </c>
      <c r="C167" s="265" t="s">
        <v>288</v>
      </c>
    </row>
    <row r="168" spans="1:3" ht="12.75">
      <c r="A168" s="265" t="s">
        <v>322</v>
      </c>
      <c r="B168" s="265" t="s">
        <v>67</v>
      </c>
      <c r="C168" s="265" t="s">
        <v>289</v>
      </c>
    </row>
    <row r="169" spans="1:3" ht="12.75">
      <c r="A169" s="265" t="s">
        <v>321</v>
      </c>
      <c r="B169" s="265" t="s">
        <v>68</v>
      </c>
      <c r="C169" s="265" t="s">
        <v>290</v>
      </c>
    </row>
    <row r="170" spans="1:3" ht="12.75">
      <c r="A170" s="265" t="s">
        <v>320</v>
      </c>
      <c r="B170" s="265" t="s">
        <v>69</v>
      </c>
      <c r="C170" s="265" t="s">
        <v>291</v>
      </c>
    </row>
    <row r="171" spans="1:3" ht="12.75">
      <c r="A171" s="265" t="s">
        <v>320</v>
      </c>
      <c r="B171" s="265" t="s">
        <v>70</v>
      </c>
      <c r="C171" s="265" t="s">
        <v>292</v>
      </c>
    </row>
    <row r="172" spans="1:3" ht="12.75">
      <c r="A172" s="265" t="s">
        <v>319</v>
      </c>
      <c r="B172" s="265" t="s">
        <v>346</v>
      </c>
      <c r="C172" s="265" t="s">
        <v>293</v>
      </c>
    </row>
    <row r="173" spans="1:3" ht="12.75">
      <c r="A173" s="265" t="s">
        <v>320</v>
      </c>
      <c r="B173" s="265" t="s">
        <v>71</v>
      </c>
      <c r="C173" s="265" t="s">
        <v>294</v>
      </c>
    </row>
    <row r="174" spans="1:3" ht="12.75">
      <c r="A174" s="265" t="s">
        <v>325</v>
      </c>
      <c r="B174" s="265" t="s">
        <v>72</v>
      </c>
      <c r="C174" s="265" t="s">
        <v>296</v>
      </c>
    </row>
    <row r="175" spans="1:3" ht="12.75">
      <c r="A175" s="265" t="s">
        <v>320</v>
      </c>
      <c r="B175" s="265" t="s">
        <v>347</v>
      </c>
      <c r="C175" s="265" t="s">
        <v>225</v>
      </c>
    </row>
    <row r="176" spans="1:3" ht="12.75">
      <c r="A176" s="265" t="s">
        <v>325</v>
      </c>
      <c r="B176" s="265" t="s">
        <v>73</v>
      </c>
      <c r="C176" s="265" t="s">
        <v>297</v>
      </c>
    </row>
    <row r="177" spans="1:3" ht="12.75">
      <c r="A177" s="265" t="s">
        <v>321</v>
      </c>
      <c r="B177" s="265" t="s">
        <v>74</v>
      </c>
      <c r="C177" s="265" t="s">
        <v>298</v>
      </c>
    </row>
    <row r="178" spans="1:3" ht="12.75">
      <c r="A178" s="265" t="s">
        <v>323</v>
      </c>
      <c r="B178" s="265" t="s">
        <v>75</v>
      </c>
      <c r="C178" s="265" t="s">
        <v>299</v>
      </c>
    </row>
    <row r="179" spans="1:3" ht="12.75">
      <c r="A179" s="265" t="s">
        <v>322</v>
      </c>
      <c r="B179" s="265" t="s">
        <v>76</v>
      </c>
      <c r="C179" s="265" t="s">
        <v>300</v>
      </c>
    </row>
    <row r="180" spans="1:3" ht="12.75">
      <c r="A180" s="265" t="s">
        <v>319</v>
      </c>
      <c r="B180" s="265" t="s">
        <v>77</v>
      </c>
      <c r="C180" s="265" t="s">
        <v>301</v>
      </c>
    </row>
    <row r="181" spans="1:3" ht="12.75">
      <c r="A181" s="265" t="s">
        <v>320</v>
      </c>
      <c r="B181" s="265" t="s">
        <v>557</v>
      </c>
      <c r="C181" s="265" t="s">
        <v>302</v>
      </c>
    </row>
    <row r="182" spans="1:3" ht="12.75">
      <c r="A182" s="265" t="s">
        <v>320</v>
      </c>
      <c r="B182" s="265" t="s">
        <v>558</v>
      </c>
      <c r="C182" s="265" t="s">
        <v>303</v>
      </c>
    </row>
    <row r="183" spans="1:3" ht="12.75">
      <c r="A183" s="265" t="s">
        <v>323</v>
      </c>
      <c r="B183" s="265" t="s">
        <v>559</v>
      </c>
      <c r="C183" s="265" t="s">
        <v>304</v>
      </c>
    </row>
    <row r="184" spans="1:3" ht="12.75">
      <c r="A184" s="265" t="s">
        <v>321</v>
      </c>
      <c r="B184" s="265" t="s">
        <v>560</v>
      </c>
      <c r="C184" s="265" t="s">
        <v>305</v>
      </c>
    </row>
    <row r="185" spans="1:3" ht="12.75">
      <c r="A185" s="265" t="s">
        <v>320</v>
      </c>
      <c r="B185" s="265" t="s">
        <v>561</v>
      </c>
      <c r="C185" s="265" t="s">
        <v>306</v>
      </c>
    </row>
    <row r="186" spans="1:3" ht="12.75">
      <c r="A186" s="265" t="s">
        <v>319</v>
      </c>
      <c r="B186" s="265" t="s">
        <v>348</v>
      </c>
      <c r="C186" s="265" t="s">
        <v>307</v>
      </c>
    </row>
    <row r="187" spans="1:3" ht="12.75">
      <c r="A187" s="265" t="s">
        <v>320</v>
      </c>
      <c r="B187" s="265" t="s">
        <v>639</v>
      </c>
      <c r="C187" s="265" t="s">
        <v>308</v>
      </c>
    </row>
    <row r="188" spans="1:3" ht="12.75">
      <c r="A188" s="265" t="s">
        <v>321</v>
      </c>
      <c r="B188" s="265" t="s">
        <v>349</v>
      </c>
      <c r="C188" s="265" t="s">
        <v>295</v>
      </c>
    </row>
    <row r="189" spans="1:3" ht="12.75">
      <c r="A189" s="265" t="s">
        <v>322</v>
      </c>
      <c r="B189" s="265" t="s">
        <v>350</v>
      </c>
      <c r="C189" s="265" t="s">
        <v>309</v>
      </c>
    </row>
    <row r="190" spans="1:3" ht="12.75">
      <c r="A190" s="265" t="s">
        <v>322</v>
      </c>
      <c r="B190" s="265" t="s">
        <v>562</v>
      </c>
      <c r="C190" s="265" t="s">
        <v>310</v>
      </c>
    </row>
    <row r="191" spans="1:3" ht="12.75">
      <c r="A191" s="265" t="s">
        <v>320</v>
      </c>
      <c r="B191" s="265" t="s">
        <v>563</v>
      </c>
      <c r="C191" s="265" t="s">
        <v>311</v>
      </c>
    </row>
    <row r="192" spans="1:3" ht="12.75">
      <c r="A192" s="265" t="s">
        <v>323</v>
      </c>
      <c r="B192" s="265" t="s">
        <v>564</v>
      </c>
      <c r="C192" s="265" t="s">
        <v>312</v>
      </c>
    </row>
    <row r="193" spans="1:3" ht="12.75">
      <c r="A193" s="265" t="s">
        <v>322</v>
      </c>
      <c r="B193" s="265" t="s">
        <v>351</v>
      </c>
      <c r="C193" s="265" t="s">
        <v>313</v>
      </c>
    </row>
    <row r="194" spans="1:3" ht="12.75">
      <c r="A194" s="265" t="s">
        <v>323</v>
      </c>
      <c r="B194" s="265" t="s">
        <v>608</v>
      </c>
      <c r="C194" s="265" t="s">
        <v>314</v>
      </c>
    </row>
    <row r="195" spans="1:3" ht="12.75">
      <c r="A195" s="265" t="s">
        <v>319</v>
      </c>
      <c r="B195" s="265" t="s">
        <v>609</v>
      </c>
      <c r="C195" s="265" t="s">
        <v>315</v>
      </c>
    </row>
    <row r="196" spans="1:3" ht="12.75">
      <c r="A196" s="265" t="s">
        <v>321</v>
      </c>
      <c r="B196" s="265" t="s">
        <v>610</v>
      </c>
      <c r="C196" s="265" t="s">
        <v>316</v>
      </c>
    </row>
    <row r="197" spans="1:3" ht="12.75">
      <c r="A197" s="265" t="s">
        <v>321</v>
      </c>
      <c r="B197" s="265" t="s">
        <v>611</v>
      </c>
      <c r="C197" s="265" t="s">
        <v>317</v>
      </c>
    </row>
    <row r="198" spans="2:3" ht="12.75">
      <c r="B198" s="2"/>
      <c r="C198" s="2"/>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J20"/>
  <sheetViews>
    <sheetView showGridLines="0" showRowColHeaders="0" zoomScaleSheetLayoutView="100" workbookViewId="0" topLeftCell="A1">
      <selection activeCell="H20" sqref="H20"/>
    </sheetView>
  </sheetViews>
  <sheetFormatPr defaultColWidth="9.140625" defaultRowHeight="12.75"/>
  <cols>
    <col min="1" max="1" width="6.57421875" style="302" customWidth="1"/>
    <col min="2" max="2" width="14.00390625" style="302" customWidth="1"/>
    <col min="3" max="4" width="18.421875" style="302" customWidth="1"/>
    <col min="5" max="5" width="3.28125" style="302" customWidth="1"/>
    <col min="6" max="6" width="2.7109375" style="302" customWidth="1"/>
    <col min="7" max="7" width="23.57421875" style="302" customWidth="1"/>
    <col min="8" max="8" width="21.140625" style="302" customWidth="1"/>
    <col min="9" max="9" width="3.421875" style="302" customWidth="1"/>
    <col min="10" max="10" width="27.00390625" style="302" customWidth="1"/>
    <col min="11" max="16384" width="9.140625" style="302" customWidth="1"/>
  </cols>
  <sheetData>
    <row r="1" ht="15" customHeight="1"/>
    <row r="2" spans="1:10" ht="22.5" customHeight="1">
      <c r="A2" s="450" t="s">
        <v>102</v>
      </c>
      <c r="B2" s="450"/>
      <c r="C2" s="450"/>
      <c r="D2" s="450"/>
      <c r="E2" s="450"/>
      <c r="F2" s="450"/>
      <c r="G2" s="450"/>
      <c r="H2" s="450"/>
      <c r="I2" s="450"/>
      <c r="J2" s="450"/>
    </row>
    <row r="4" ht="21" customHeight="1" thickBot="1">
      <c r="A4" s="307" t="s">
        <v>858</v>
      </c>
    </row>
    <row r="5" spans="1:10" s="303" customFormat="1" ht="25.5" customHeight="1">
      <c r="A5" s="461"/>
      <c r="B5" s="451" t="s">
        <v>446</v>
      </c>
      <c r="C5" s="452"/>
      <c r="D5" s="318" t="s">
        <v>829</v>
      </c>
      <c r="G5" s="457" t="s">
        <v>517</v>
      </c>
      <c r="H5" s="458"/>
      <c r="J5" s="323" t="s">
        <v>860</v>
      </c>
    </row>
    <row r="6" spans="1:10" s="303" customFormat="1" ht="72.75" customHeight="1">
      <c r="A6" s="462"/>
      <c r="B6" s="453"/>
      <c r="C6" s="454"/>
      <c r="D6" s="320" t="s">
        <v>859</v>
      </c>
      <c r="G6" s="321" t="s">
        <v>853</v>
      </c>
      <c r="H6" s="321" t="s">
        <v>854</v>
      </c>
      <c r="J6" s="324" t="s">
        <v>923</v>
      </c>
    </row>
    <row r="7" spans="1:10" s="303" customFormat="1" ht="19.5" customHeight="1">
      <c r="A7" s="462"/>
      <c r="B7" s="455"/>
      <c r="C7" s="456"/>
      <c r="D7" s="13" t="str">
        <f>HYPERLINK(CONCATENATE(Filename,"Ins1010_1100_A"),"(instructions)")</f>
        <v>(instructions)</v>
      </c>
      <c r="G7" s="13" t="str">
        <f>HYPERLINK(CONCATENATE(Filename,"Ins1010_1100_B"),"(instructions)")</f>
        <v>(instructions)</v>
      </c>
      <c r="H7" s="13" t="str">
        <f>HYPERLINK(CONCATENATE(Filename,"Ins1010_1100_C"),"(instructions)")</f>
        <v>(instructions)</v>
      </c>
      <c r="J7" s="5" t="str">
        <f>HYPERLINK(CONCATENATE(Filename,"Ins1010_1100_D"),"(instructions)")</f>
        <v>(instructions)</v>
      </c>
    </row>
    <row r="8" spans="1:10" ht="15" customHeight="1">
      <c r="A8" s="316">
        <v>1010</v>
      </c>
      <c r="B8" s="459" t="s">
        <v>80</v>
      </c>
      <c r="C8" s="460"/>
      <c r="D8" s="404"/>
      <c r="G8" s="314"/>
      <c r="H8" s="322"/>
      <c r="J8" s="315"/>
    </row>
    <row r="9" spans="1:10" ht="15" customHeight="1">
      <c r="A9" s="316">
        <v>1020</v>
      </c>
      <c r="B9" s="459" t="s">
        <v>448</v>
      </c>
      <c r="C9" s="460"/>
      <c r="D9" s="404"/>
      <c r="G9" s="314"/>
      <c r="H9" s="314"/>
      <c r="J9" s="315"/>
    </row>
    <row r="10" spans="1:10" ht="15" customHeight="1">
      <c r="A10" s="316">
        <v>1030</v>
      </c>
      <c r="B10" s="459" t="s">
        <v>689</v>
      </c>
      <c r="C10" s="460"/>
      <c r="D10" s="404"/>
      <c r="G10" s="317"/>
      <c r="H10" s="317"/>
      <c r="J10" s="315"/>
    </row>
    <row r="11" spans="1:10" ht="23.25" customHeight="1">
      <c r="A11" s="316">
        <v>1040</v>
      </c>
      <c r="B11" s="459" t="s">
        <v>461</v>
      </c>
      <c r="C11" s="460"/>
      <c r="D11" s="404"/>
      <c r="G11" s="317"/>
      <c r="H11" s="317"/>
      <c r="J11" s="315"/>
    </row>
    <row r="12" spans="1:10" ht="15" customHeight="1">
      <c r="A12" s="316">
        <v>1050</v>
      </c>
      <c r="B12" s="459" t="s">
        <v>456</v>
      </c>
      <c r="C12" s="460"/>
      <c r="D12" s="404"/>
      <c r="G12" s="314"/>
      <c r="H12" s="314"/>
      <c r="J12" s="315"/>
    </row>
    <row r="13" spans="1:10" ht="15" customHeight="1">
      <c r="A13" s="316">
        <v>1060</v>
      </c>
      <c r="B13" s="398" t="s">
        <v>630</v>
      </c>
      <c r="C13" s="399" t="str">
        <f>HYPERLINK(CONCATENATE(Filename,"Ins1060"),"(instructions)")</f>
        <v>(instructions)</v>
      </c>
      <c r="D13" s="404"/>
      <c r="G13" s="314"/>
      <c r="H13" s="314"/>
      <c r="J13" s="315"/>
    </row>
    <row r="14" spans="1:10" ht="15" customHeight="1">
      <c r="A14" s="316">
        <v>1070</v>
      </c>
      <c r="B14" s="465" t="s">
        <v>512</v>
      </c>
      <c r="C14" s="466"/>
      <c r="D14" s="405"/>
      <c r="G14" s="314"/>
      <c r="H14" s="314"/>
      <c r="J14" s="315"/>
    </row>
    <row r="15" spans="1:10" ht="15" customHeight="1">
      <c r="A15" s="316">
        <v>1080</v>
      </c>
      <c r="B15" s="459" t="s">
        <v>457</v>
      </c>
      <c r="C15" s="460"/>
      <c r="D15" s="404"/>
      <c r="G15" s="314"/>
      <c r="H15" s="314"/>
      <c r="J15" s="315"/>
    </row>
    <row r="16" spans="1:10" ht="15" customHeight="1">
      <c r="A16" s="316">
        <v>1090</v>
      </c>
      <c r="B16" s="459" t="s">
        <v>458</v>
      </c>
      <c r="C16" s="460"/>
      <c r="D16" s="404"/>
      <c r="G16" s="314"/>
      <c r="H16" s="314"/>
      <c r="J16" s="315"/>
    </row>
    <row r="17" spans="1:10" ht="21" customHeight="1" thickBot="1">
      <c r="A17" s="313">
        <v>1100</v>
      </c>
      <c r="B17" s="463" t="s">
        <v>459</v>
      </c>
      <c r="C17" s="464"/>
      <c r="D17" s="406"/>
      <c r="G17" s="311"/>
      <c r="H17" s="311"/>
      <c r="J17" s="312"/>
    </row>
    <row r="18" spans="1:7" ht="9.75" customHeight="1">
      <c r="A18" s="306"/>
      <c r="B18" s="310"/>
      <c r="C18" s="309"/>
      <c r="D18" s="309"/>
      <c r="E18" s="309"/>
      <c r="F18" s="309"/>
      <c r="G18" s="308"/>
    </row>
    <row r="19" spans="1:8" s="303" customFormat="1" ht="13.5" customHeight="1">
      <c r="A19" s="306"/>
      <c r="B19" s="305"/>
      <c r="C19" s="305"/>
      <c r="D19" s="305"/>
      <c r="E19" s="305"/>
      <c r="F19" s="305"/>
      <c r="G19" s="305"/>
      <c r="H19" s="304"/>
    </row>
    <row r="20" ht="10.5">
      <c r="H20" s="4" t="str">
        <f>HYPERLINK(Filename&amp;"page2","go to next page")</f>
        <v>go to next page</v>
      </c>
    </row>
  </sheetData>
  <sheetProtection password="F079" sheet="1" selectLockedCells="1"/>
  <mergeCells count="13">
    <mergeCell ref="B15:C15"/>
    <mergeCell ref="B16:C16"/>
    <mergeCell ref="B17:C17"/>
    <mergeCell ref="B14:C14"/>
    <mergeCell ref="B11:C11"/>
    <mergeCell ref="B12:C12"/>
    <mergeCell ref="A2:J2"/>
    <mergeCell ref="B5:C7"/>
    <mergeCell ref="G5:H5"/>
    <mergeCell ref="B10:C10"/>
    <mergeCell ref="A5:A7"/>
    <mergeCell ref="B9:C9"/>
    <mergeCell ref="B8:C8"/>
  </mergeCells>
  <dataValidations count="1">
    <dataValidation allowBlank="1" showInputMessage="1" sqref="J8:J17 G8:H17"/>
  </dataValidations>
  <printOptions/>
  <pageMargins left="0.984251968503937" right="0.15748031496062992" top="0.984251968503937" bottom="0.984251968503937" header="0.5118110236220472" footer="0.5118110236220472"/>
  <pageSetup fitToHeight="1" fitToWidth="1" horizontalDpi="300" verticalDpi="300" orientation="landscape" paperSize="8" r:id="rId1"/>
  <headerFooter alignWithMargins="0">
    <oddFooter>&amp;L&amp;"Verdana,Regular"&amp;8WHO/UNICEF JRF data for 2014
&amp;F&amp;R&amp;"Verdana,Regular"&amp;8Section &amp;A, pg. &amp;P</oddFooter>
  </headerFooter>
</worksheet>
</file>

<file path=xl/worksheets/sheet3.xml><?xml version="1.0" encoding="utf-8"?>
<worksheet xmlns="http://schemas.openxmlformats.org/spreadsheetml/2006/main" xmlns:r="http://schemas.openxmlformats.org/officeDocument/2006/relationships">
  <dimension ref="A2:S87"/>
  <sheetViews>
    <sheetView showGridLines="0" showRowColHeaders="0" zoomScaleSheetLayoutView="100" workbookViewId="0" topLeftCell="A64">
      <selection activeCell="N75" sqref="N75"/>
    </sheetView>
  </sheetViews>
  <sheetFormatPr defaultColWidth="9.140625" defaultRowHeight="12.75"/>
  <cols>
    <col min="1" max="1" width="5.140625" style="20" customWidth="1"/>
    <col min="2" max="2" width="16.00390625" style="18" customWidth="1"/>
    <col min="3" max="3" width="15.421875" style="18" customWidth="1"/>
    <col min="4" max="4" width="7.8515625" style="19" customWidth="1"/>
    <col min="5" max="10" width="5.140625" style="20" customWidth="1"/>
    <col min="11" max="11" width="7.28125" style="20" customWidth="1"/>
    <col min="12" max="12" width="6.28125" style="20" bestFit="1" customWidth="1"/>
    <col min="13" max="13" width="12.28125" style="20" customWidth="1"/>
    <col min="14" max="14" width="17.7109375" style="20" customWidth="1"/>
    <col min="15" max="15" width="1.1484375" style="20" customWidth="1"/>
    <col min="16" max="16" width="23.8515625" style="20" customWidth="1"/>
    <col min="17" max="17" width="15.7109375" style="20" customWidth="1"/>
    <col min="18" max="18" width="18.8515625" style="19" customWidth="1"/>
    <col min="19" max="16384" width="9.140625" style="19" customWidth="1"/>
  </cols>
  <sheetData>
    <row r="1" ht="3.75" customHeight="1"/>
    <row r="2" spans="1:18" ht="37.5" customHeight="1">
      <c r="A2" s="501" t="s">
        <v>864</v>
      </c>
      <c r="B2" s="502"/>
      <c r="C2" s="502"/>
      <c r="D2" s="502"/>
      <c r="E2" s="502"/>
      <c r="F2" s="502"/>
      <c r="G2" s="502"/>
      <c r="H2" s="502"/>
      <c r="I2" s="502"/>
      <c r="J2" s="502"/>
      <c r="K2" s="502"/>
      <c r="L2" s="502"/>
      <c r="M2" s="502"/>
      <c r="N2" s="503"/>
      <c r="O2" s="163"/>
      <c r="P2" s="495" t="s">
        <v>103</v>
      </c>
      <c r="Q2" s="496"/>
      <c r="R2" s="497"/>
    </row>
    <row r="3" spans="1:18" s="63" customFormat="1" ht="146.25" customHeight="1">
      <c r="A3" s="516" t="s">
        <v>1029</v>
      </c>
      <c r="B3" s="517"/>
      <c r="C3" s="517"/>
      <c r="D3" s="517"/>
      <c r="E3" s="517"/>
      <c r="F3" s="517"/>
      <c r="G3" s="517"/>
      <c r="H3" s="517"/>
      <c r="I3" s="517"/>
      <c r="J3" s="517"/>
      <c r="K3" s="517"/>
      <c r="L3" s="517"/>
      <c r="M3" s="517"/>
      <c r="N3" s="518"/>
      <c r="O3" s="164"/>
      <c r="P3" s="498" t="s">
        <v>1017</v>
      </c>
      <c r="Q3" s="499"/>
      <c r="R3" s="500"/>
    </row>
    <row r="4" spans="5:17" ht="6.75" customHeight="1">
      <c r="E4" s="19"/>
      <c r="F4" s="19"/>
      <c r="G4" s="19"/>
      <c r="H4" s="19"/>
      <c r="I4" s="19"/>
      <c r="J4" s="19"/>
      <c r="K4" s="19"/>
      <c r="L4" s="19"/>
      <c r="M4" s="19"/>
      <c r="N4" s="19"/>
      <c r="O4" s="19"/>
      <c r="P4" s="63"/>
      <c r="Q4" s="63"/>
    </row>
    <row r="5" spans="1:17" ht="17.25" customHeight="1" thickBot="1">
      <c r="A5" s="513" t="str">
        <f>HYPERLINK(CONCATENATE(Filename,"Ins2010_2560"),"(Table instructions)")</f>
        <v>(Table instructions)</v>
      </c>
      <c r="B5" s="513"/>
      <c r="C5" s="513"/>
      <c r="P5" s="73"/>
      <c r="Q5" s="30"/>
    </row>
    <row r="6" spans="1:18" s="167" customFormat="1" ht="43.5" customHeight="1">
      <c r="A6" s="165"/>
      <c r="B6" s="504" t="s">
        <v>566</v>
      </c>
      <c r="C6" s="505"/>
      <c r="D6" s="506"/>
      <c r="E6" s="504" t="s">
        <v>481</v>
      </c>
      <c r="F6" s="505"/>
      <c r="G6" s="505"/>
      <c r="H6" s="505"/>
      <c r="I6" s="505"/>
      <c r="J6" s="506"/>
      <c r="K6" s="504" t="s">
        <v>821</v>
      </c>
      <c r="L6" s="506"/>
      <c r="M6" s="479" t="s">
        <v>822</v>
      </c>
      <c r="N6" s="479" t="s">
        <v>690</v>
      </c>
      <c r="O6" s="166"/>
      <c r="P6" s="479" t="s">
        <v>634</v>
      </c>
      <c r="Q6" s="514" t="s">
        <v>585</v>
      </c>
      <c r="R6" s="519" t="s">
        <v>586</v>
      </c>
    </row>
    <row r="7" spans="1:18" s="167" customFormat="1" ht="12.75" customHeight="1">
      <c r="A7" s="168"/>
      <c r="B7" s="507"/>
      <c r="C7" s="508"/>
      <c r="D7" s="509"/>
      <c r="E7" s="521" t="str">
        <f>HYPERLINK(CONCATENATE(Filename,"Ins2010_2560_A_F"),"(instructions)")</f>
        <v>(instructions)</v>
      </c>
      <c r="F7" s="522"/>
      <c r="G7" s="522"/>
      <c r="H7" s="522"/>
      <c r="I7" s="522"/>
      <c r="J7" s="523"/>
      <c r="K7" s="510"/>
      <c r="L7" s="512"/>
      <c r="M7" s="471"/>
      <c r="N7" s="471"/>
      <c r="O7" s="166"/>
      <c r="P7" s="471"/>
      <c r="Q7" s="515"/>
      <c r="R7" s="520"/>
    </row>
    <row r="8" spans="1:18" s="167" customFormat="1" ht="40.5" customHeight="1">
      <c r="A8" s="169"/>
      <c r="B8" s="510"/>
      <c r="C8" s="511"/>
      <c r="D8" s="512"/>
      <c r="E8" s="54" t="s">
        <v>376</v>
      </c>
      <c r="F8" s="54" t="s">
        <v>377</v>
      </c>
      <c r="G8" s="54" t="s">
        <v>378</v>
      </c>
      <c r="H8" s="54" t="s">
        <v>379</v>
      </c>
      <c r="I8" s="54" t="s">
        <v>380</v>
      </c>
      <c r="J8" s="54" t="s">
        <v>381</v>
      </c>
      <c r="K8" s="170" t="s">
        <v>479</v>
      </c>
      <c r="L8" s="170" t="s">
        <v>480</v>
      </c>
      <c r="M8" s="13" t="str">
        <f>HYPERLINK(CONCATENATE(Filename,"Ins2010_2560_I_J_L"),"(instructions)")</f>
        <v>(instructions)</v>
      </c>
      <c r="N8" s="13" t="str">
        <f>HYPERLINK(CONCATENATE(Filename,"Ins2010_2560_I_J_L"),"(instructions)")</f>
        <v>(instructions)</v>
      </c>
      <c r="O8" s="166"/>
      <c r="P8" s="13" t="str">
        <f>HYPERLINK(CONCATENATE(Filename,"Ins2010_2560_I_J_L"),"(instructions)")</f>
        <v>(instructions)</v>
      </c>
      <c r="Q8" s="13" t="str">
        <f>HYPERLINK(CONCATENATE(Filename,"Ins2010_2560_M"),"(instructions)")</f>
        <v>(instructions)</v>
      </c>
      <c r="R8" s="520"/>
    </row>
    <row r="9" spans="1:18" ht="23.25" customHeight="1">
      <c r="A9" s="65">
        <v>2010</v>
      </c>
      <c r="B9" s="171" t="s">
        <v>468</v>
      </c>
      <c r="C9" s="485" t="s">
        <v>691</v>
      </c>
      <c r="D9" s="486"/>
      <c r="E9" s="6"/>
      <c r="F9" s="6"/>
      <c r="G9" s="6"/>
      <c r="H9" s="6"/>
      <c r="I9" s="6"/>
      <c r="J9" s="56"/>
      <c r="K9" s="57"/>
      <c r="L9" s="57"/>
      <c r="M9" s="49" t="s">
        <v>546</v>
      </c>
      <c r="N9" s="23"/>
      <c r="P9" s="38"/>
      <c r="Q9" s="181" t="s">
        <v>546</v>
      </c>
      <c r="R9" s="215"/>
    </row>
    <row r="10" spans="1:18" ht="40.5" customHeight="1">
      <c r="A10" s="65">
        <v>2020</v>
      </c>
      <c r="B10" s="171" t="s">
        <v>469</v>
      </c>
      <c r="C10" s="171" t="s">
        <v>472</v>
      </c>
      <c r="D10" s="48" t="s">
        <v>658</v>
      </c>
      <c r="E10" s="6"/>
      <c r="F10" s="6"/>
      <c r="G10" s="6"/>
      <c r="H10" s="6"/>
      <c r="I10" s="6"/>
      <c r="J10" s="6"/>
      <c r="K10" s="57"/>
      <c r="L10" s="57"/>
      <c r="M10" s="49" t="s">
        <v>546</v>
      </c>
      <c r="N10" s="23"/>
      <c r="P10" s="38"/>
      <c r="Q10" s="181" t="s">
        <v>546</v>
      </c>
      <c r="R10" s="215"/>
    </row>
    <row r="11" spans="1:18" ht="52.5">
      <c r="A11" s="65">
        <v>2030</v>
      </c>
      <c r="B11" s="171" t="s">
        <v>838</v>
      </c>
      <c r="C11" s="171" t="s">
        <v>487</v>
      </c>
      <c r="D11" s="48" t="s">
        <v>658</v>
      </c>
      <c r="E11" s="6"/>
      <c r="F11" s="6"/>
      <c r="G11" s="6"/>
      <c r="H11" s="6"/>
      <c r="I11" s="6"/>
      <c r="J11" s="6"/>
      <c r="K11" s="57"/>
      <c r="L11" s="57"/>
      <c r="M11" s="49" t="s">
        <v>546</v>
      </c>
      <c r="N11" s="23"/>
      <c r="P11" s="38"/>
      <c r="Q11" s="181" t="s">
        <v>546</v>
      </c>
      <c r="R11" s="215"/>
    </row>
    <row r="12" spans="1:18" ht="40.5" customHeight="1">
      <c r="A12" s="65">
        <v>2040</v>
      </c>
      <c r="B12" s="171" t="s">
        <v>839</v>
      </c>
      <c r="C12" s="171" t="s">
        <v>488</v>
      </c>
      <c r="D12" s="48" t="s">
        <v>658</v>
      </c>
      <c r="E12" s="6"/>
      <c r="F12" s="6"/>
      <c r="G12" s="6"/>
      <c r="H12" s="6"/>
      <c r="I12" s="6"/>
      <c r="J12" s="6"/>
      <c r="K12" s="57"/>
      <c r="L12" s="57"/>
      <c r="M12" s="49" t="s">
        <v>546</v>
      </c>
      <c r="N12" s="23"/>
      <c r="P12" s="38"/>
      <c r="Q12" s="181" t="s">
        <v>546</v>
      </c>
      <c r="R12" s="215"/>
    </row>
    <row r="13" spans="1:18" ht="40.5" customHeight="1">
      <c r="A13" s="65">
        <v>2050</v>
      </c>
      <c r="B13" s="171" t="s">
        <v>840</v>
      </c>
      <c r="C13" s="171" t="s">
        <v>489</v>
      </c>
      <c r="D13" s="48" t="s">
        <v>658</v>
      </c>
      <c r="E13" s="6"/>
      <c r="F13" s="6"/>
      <c r="G13" s="6"/>
      <c r="H13" s="6"/>
      <c r="I13" s="6"/>
      <c r="J13" s="6"/>
      <c r="K13" s="57"/>
      <c r="L13" s="57"/>
      <c r="M13" s="49" t="s">
        <v>546</v>
      </c>
      <c r="N13" s="23"/>
      <c r="P13" s="38"/>
      <c r="Q13" s="181" t="s">
        <v>546</v>
      </c>
      <c r="R13" s="215"/>
    </row>
    <row r="14" spans="1:18" ht="52.5">
      <c r="A14" s="65">
        <v>2060</v>
      </c>
      <c r="B14" s="171" t="s">
        <v>841</v>
      </c>
      <c r="C14" s="171" t="s">
        <v>490</v>
      </c>
      <c r="D14" s="48" t="s">
        <v>658</v>
      </c>
      <c r="E14" s="6"/>
      <c r="F14" s="6"/>
      <c r="G14" s="6"/>
      <c r="H14" s="6"/>
      <c r="I14" s="6"/>
      <c r="J14" s="6"/>
      <c r="K14" s="57"/>
      <c r="L14" s="57"/>
      <c r="M14" s="49" t="s">
        <v>546</v>
      </c>
      <c r="N14" s="23"/>
      <c r="P14" s="38"/>
      <c r="Q14" s="181" t="s">
        <v>546</v>
      </c>
      <c r="R14" s="215"/>
    </row>
    <row r="15" spans="1:18" ht="52.5">
      <c r="A15" s="65">
        <v>2070</v>
      </c>
      <c r="B15" s="171" t="s">
        <v>842</v>
      </c>
      <c r="C15" s="171" t="s">
        <v>492</v>
      </c>
      <c r="D15" s="48" t="s">
        <v>658</v>
      </c>
      <c r="E15" s="6"/>
      <c r="F15" s="6"/>
      <c r="G15" s="6"/>
      <c r="H15" s="6"/>
      <c r="I15" s="6"/>
      <c r="J15" s="6"/>
      <c r="K15" s="57"/>
      <c r="L15" s="57"/>
      <c r="M15" s="49" t="s">
        <v>546</v>
      </c>
      <c r="N15" s="23"/>
      <c r="P15" s="38"/>
      <c r="Q15" s="181" t="s">
        <v>546</v>
      </c>
      <c r="R15" s="215"/>
    </row>
    <row r="16" spans="1:18" ht="63">
      <c r="A16" s="65">
        <v>2080</v>
      </c>
      <c r="B16" s="171" t="s">
        <v>843</v>
      </c>
      <c r="C16" s="171" t="s">
        <v>628</v>
      </c>
      <c r="D16" s="48" t="s">
        <v>658</v>
      </c>
      <c r="E16" s="6"/>
      <c r="F16" s="6"/>
      <c r="G16" s="6"/>
      <c r="H16" s="6"/>
      <c r="I16" s="6"/>
      <c r="J16" s="6"/>
      <c r="K16" s="57"/>
      <c r="L16" s="57"/>
      <c r="M16" s="49" t="s">
        <v>546</v>
      </c>
      <c r="N16" s="23"/>
      <c r="P16" s="38"/>
      <c r="Q16" s="181" t="s">
        <v>546</v>
      </c>
      <c r="R16" s="215"/>
    </row>
    <row r="17" spans="1:18" ht="52.5">
      <c r="A17" s="65">
        <v>2090</v>
      </c>
      <c r="B17" s="171" t="s">
        <v>844</v>
      </c>
      <c r="C17" s="171" t="s">
        <v>494</v>
      </c>
      <c r="D17" s="48" t="s">
        <v>658</v>
      </c>
      <c r="E17" s="6"/>
      <c r="F17" s="6"/>
      <c r="G17" s="6"/>
      <c r="H17" s="6"/>
      <c r="I17" s="6"/>
      <c r="J17" s="6"/>
      <c r="K17" s="57"/>
      <c r="L17" s="57"/>
      <c r="M17" s="49" t="s">
        <v>546</v>
      </c>
      <c r="N17" s="23"/>
      <c r="P17" s="38"/>
      <c r="Q17" s="181" t="s">
        <v>546</v>
      </c>
      <c r="R17" s="215"/>
    </row>
    <row r="18" spans="1:18" ht="21" customHeight="1">
      <c r="A18" s="65">
        <v>2100</v>
      </c>
      <c r="B18" s="171" t="s">
        <v>495</v>
      </c>
      <c r="C18" s="485" t="s">
        <v>496</v>
      </c>
      <c r="D18" s="486"/>
      <c r="E18" s="6"/>
      <c r="F18" s="6"/>
      <c r="G18" s="6"/>
      <c r="H18" s="6"/>
      <c r="I18" s="6"/>
      <c r="J18" s="6"/>
      <c r="K18" s="57"/>
      <c r="L18" s="57"/>
      <c r="M18" s="49" t="s">
        <v>546</v>
      </c>
      <c r="N18" s="23"/>
      <c r="P18" s="38"/>
      <c r="Q18" s="181" t="s">
        <v>546</v>
      </c>
      <c r="R18" s="215"/>
    </row>
    <row r="19" spans="1:18" ht="21" customHeight="1">
      <c r="A19" s="65">
        <v>2110</v>
      </c>
      <c r="B19" s="171" t="s">
        <v>497</v>
      </c>
      <c r="C19" s="485" t="s">
        <v>97</v>
      </c>
      <c r="D19" s="486"/>
      <c r="E19" s="6"/>
      <c r="F19" s="6"/>
      <c r="G19" s="6"/>
      <c r="H19" s="6"/>
      <c r="I19" s="6"/>
      <c r="J19" s="6"/>
      <c r="K19" s="57"/>
      <c r="L19" s="57"/>
      <c r="M19" s="49" t="s">
        <v>546</v>
      </c>
      <c r="N19" s="23"/>
      <c r="P19" s="38"/>
      <c r="Q19" s="181" t="s">
        <v>546</v>
      </c>
      <c r="R19" s="215"/>
    </row>
    <row r="20" spans="1:18" ht="40.5" customHeight="1">
      <c r="A20" s="65">
        <v>2120</v>
      </c>
      <c r="B20" s="171" t="s">
        <v>396</v>
      </c>
      <c r="C20" s="485" t="s">
        <v>98</v>
      </c>
      <c r="D20" s="486"/>
      <c r="E20" s="6"/>
      <c r="F20" s="6"/>
      <c r="G20" s="6"/>
      <c r="H20" s="6"/>
      <c r="I20" s="6"/>
      <c r="J20" s="6"/>
      <c r="K20" s="57"/>
      <c r="L20" s="57"/>
      <c r="M20" s="49" t="s">
        <v>546</v>
      </c>
      <c r="N20" s="23"/>
      <c r="P20" s="38"/>
      <c r="Q20" s="181" t="s">
        <v>546</v>
      </c>
      <c r="R20" s="215"/>
    </row>
    <row r="21" spans="1:18" ht="40.5" customHeight="1">
      <c r="A21" s="65">
        <v>2130</v>
      </c>
      <c r="B21" s="171" t="s">
        <v>356</v>
      </c>
      <c r="C21" s="485" t="s">
        <v>357</v>
      </c>
      <c r="D21" s="486"/>
      <c r="E21" s="38"/>
      <c r="F21" s="38"/>
      <c r="G21" s="38"/>
      <c r="H21" s="38"/>
      <c r="I21" s="38"/>
      <c r="J21" s="38"/>
      <c r="K21" s="57"/>
      <c r="L21" s="57"/>
      <c r="M21" s="49" t="s">
        <v>546</v>
      </c>
      <c r="N21" s="40"/>
      <c r="O21" s="30"/>
      <c r="P21" s="38"/>
      <c r="Q21" s="181" t="s">
        <v>546</v>
      </c>
      <c r="R21" s="215"/>
    </row>
    <row r="22" spans="1:18" ht="21" customHeight="1">
      <c r="A22" s="65">
        <v>2140</v>
      </c>
      <c r="B22" s="171" t="s">
        <v>540</v>
      </c>
      <c r="C22" s="485" t="s">
        <v>541</v>
      </c>
      <c r="D22" s="486"/>
      <c r="E22" s="6"/>
      <c r="F22" s="6"/>
      <c r="G22" s="6"/>
      <c r="H22" s="6"/>
      <c r="I22" s="6"/>
      <c r="J22" s="6"/>
      <c r="K22" s="57"/>
      <c r="L22" s="57"/>
      <c r="M22" s="49" t="s">
        <v>546</v>
      </c>
      <c r="N22" s="23"/>
      <c r="P22" s="40"/>
      <c r="Q22" s="181" t="s">
        <v>546</v>
      </c>
      <c r="R22" s="215"/>
    </row>
    <row r="23" spans="1:18" ht="21" customHeight="1">
      <c r="A23" s="65">
        <v>2150</v>
      </c>
      <c r="B23" s="171" t="s">
        <v>498</v>
      </c>
      <c r="C23" s="171" t="s">
        <v>499</v>
      </c>
      <c r="D23" s="48" t="s">
        <v>658</v>
      </c>
      <c r="E23" s="6"/>
      <c r="F23" s="6"/>
      <c r="G23" s="6"/>
      <c r="H23" s="6"/>
      <c r="I23" s="6"/>
      <c r="J23" s="6"/>
      <c r="K23" s="57"/>
      <c r="L23" s="57"/>
      <c r="M23" s="49" t="s">
        <v>546</v>
      </c>
      <c r="N23" s="23"/>
      <c r="P23" s="38"/>
      <c r="Q23" s="181" t="s">
        <v>546</v>
      </c>
      <c r="R23" s="215"/>
    </row>
    <row r="24" spans="1:18" ht="21" customHeight="1">
      <c r="A24" s="65">
        <v>2160</v>
      </c>
      <c r="B24" s="171" t="s">
        <v>500</v>
      </c>
      <c r="C24" s="485" t="s">
        <v>501</v>
      </c>
      <c r="D24" s="486"/>
      <c r="E24" s="6"/>
      <c r="F24" s="6"/>
      <c r="G24" s="6"/>
      <c r="H24" s="6"/>
      <c r="I24" s="6"/>
      <c r="J24" s="6"/>
      <c r="K24" s="57"/>
      <c r="L24" s="57"/>
      <c r="M24" s="49" t="s">
        <v>546</v>
      </c>
      <c r="N24" s="23"/>
      <c r="P24" s="38"/>
      <c r="Q24" s="181" t="s">
        <v>546</v>
      </c>
      <c r="R24" s="215"/>
    </row>
    <row r="25" spans="1:18" ht="21" customHeight="1">
      <c r="A25" s="65">
        <v>2170</v>
      </c>
      <c r="B25" s="171" t="s">
        <v>788</v>
      </c>
      <c r="C25" s="485" t="s">
        <v>789</v>
      </c>
      <c r="D25" s="486"/>
      <c r="E25" s="6"/>
      <c r="F25" s="6"/>
      <c r="G25" s="6"/>
      <c r="H25" s="6"/>
      <c r="I25" s="6"/>
      <c r="J25" s="6"/>
      <c r="K25" s="57"/>
      <c r="L25" s="57"/>
      <c r="M25" s="49" t="s">
        <v>546</v>
      </c>
      <c r="N25" s="23"/>
      <c r="P25" s="38"/>
      <c r="Q25" s="181" t="s">
        <v>546</v>
      </c>
      <c r="R25" s="215"/>
    </row>
    <row r="26" spans="1:18" ht="21" customHeight="1">
      <c r="A26" s="65">
        <v>2180</v>
      </c>
      <c r="B26" s="171" t="s">
        <v>790</v>
      </c>
      <c r="C26" s="420" t="s">
        <v>791</v>
      </c>
      <c r="D26" s="421"/>
      <c r="E26" s="6"/>
      <c r="F26" s="6"/>
      <c r="G26" s="6"/>
      <c r="H26" s="6"/>
      <c r="I26" s="6"/>
      <c r="J26" s="6"/>
      <c r="K26" s="57"/>
      <c r="L26" s="57"/>
      <c r="M26" s="49" t="s">
        <v>546</v>
      </c>
      <c r="N26" s="23"/>
      <c r="P26" s="38"/>
      <c r="Q26" s="181" t="s">
        <v>546</v>
      </c>
      <c r="R26" s="215"/>
    </row>
    <row r="27" spans="1:18" ht="21" customHeight="1">
      <c r="A27" s="65">
        <v>2190</v>
      </c>
      <c r="B27" s="171" t="s">
        <v>493</v>
      </c>
      <c r="C27" s="485" t="s">
        <v>81</v>
      </c>
      <c r="D27" s="486"/>
      <c r="E27" s="6"/>
      <c r="F27" s="6"/>
      <c r="G27" s="6"/>
      <c r="H27" s="6"/>
      <c r="I27" s="6"/>
      <c r="J27" s="6"/>
      <c r="K27" s="57"/>
      <c r="L27" s="57"/>
      <c r="M27" s="49" t="s">
        <v>546</v>
      </c>
      <c r="N27" s="23"/>
      <c r="P27" s="38"/>
      <c r="Q27" s="181" t="s">
        <v>546</v>
      </c>
      <c r="R27" s="215"/>
    </row>
    <row r="28" spans="1:18" ht="21" customHeight="1">
      <c r="A28" s="65">
        <v>2200</v>
      </c>
      <c r="B28" s="171" t="s">
        <v>502</v>
      </c>
      <c r="C28" s="485" t="s">
        <v>503</v>
      </c>
      <c r="D28" s="486"/>
      <c r="E28" s="6"/>
      <c r="F28" s="6"/>
      <c r="G28" s="6"/>
      <c r="H28" s="6"/>
      <c r="I28" s="6"/>
      <c r="J28" s="6"/>
      <c r="K28" s="57"/>
      <c r="L28" s="57"/>
      <c r="M28" s="49" t="s">
        <v>546</v>
      </c>
      <c r="N28" s="23"/>
      <c r="P28" s="38"/>
      <c r="Q28" s="181" t="s">
        <v>546</v>
      </c>
      <c r="R28" s="215"/>
    </row>
    <row r="29" spans="1:18" ht="21" customHeight="1">
      <c r="A29" s="65">
        <v>2210</v>
      </c>
      <c r="B29" s="171" t="s">
        <v>491</v>
      </c>
      <c r="C29" s="485" t="s">
        <v>504</v>
      </c>
      <c r="D29" s="486"/>
      <c r="E29" s="6"/>
      <c r="F29" s="6"/>
      <c r="G29" s="6"/>
      <c r="H29" s="6"/>
      <c r="I29" s="6"/>
      <c r="J29" s="6"/>
      <c r="K29" s="57"/>
      <c r="L29" s="57"/>
      <c r="M29" s="49" t="s">
        <v>546</v>
      </c>
      <c r="N29" s="23"/>
      <c r="P29" s="38"/>
      <c r="Q29" s="181" t="s">
        <v>546</v>
      </c>
      <c r="R29" s="215"/>
    </row>
    <row r="30" spans="1:18" ht="21" customHeight="1">
      <c r="A30" s="65">
        <v>2220</v>
      </c>
      <c r="B30" s="171" t="s">
        <v>448</v>
      </c>
      <c r="C30" s="485" t="s">
        <v>505</v>
      </c>
      <c r="D30" s="486"/>
      <c r="E30" s="6"/>
      <c r="F30" s="6"/>
      <c r="G30" s="6"/>
      <c r="H30" s="6"/>
      <c r="I30" s="6"/>
      <c r="J30" s="6"/>
      <c r="K30" s="57"/>
      <c r="L30" s="57"/>
      <c r="M30" s="49" t="s">
        <v>546</v>
      </c>
      <c r="N30" s="23"/>
      <c r="P30" s="38"/>
      <c r="Q30" s="181" t="s">
        <v>546</v>
      </c>
      <c r="R30" s="215"/>
    </row>
    <row r="31" spans="1:18" ht="21" customHeight="1">
      <c r="A31" s="65">
        <v>2230</v>
      </c>
      <c r="B31" s="171" t="s">
        <v>506</v>
      </c>
      <c r="C31" s="485" t="s">
        <v>507</v>
      </c>
      <c r="D31" s="486"/>
      <c r="E31" s="6"/>
      <c r="F31" s="6"/>
      <c r="G31" s="6"/>
      <c r="H31" s="6"/>
      <c r="I31" s="6"/>
      <c r="J31" s="6"/>
      <c r="K31" s="57"/>
      <c r="L31" s="57"/>
      <c r="M31" s="49" t="s">
        <v>546</v>
      </c>
      <c r="N31" s="23"/>
      <c r="P31" s="38"/>
      <c r="Q31" s="181" t="s">
        <v>546</v>
      </c>
      <c r="R31" s="215"/>
    </row>
    <row r="32" spans="1:18" ht="21" customHeight="1">
      <c r="A32" s="65">
        <v>2240</v>
      </c>
      <c r="B32" s="171" t="s">
        <v>508</v>
      </c>
      <c r="C32" s="485" t="s">
        <v>509</v>
      </c>
      <c r="D32" s="486"/>
      <c r="E32" s="6"/>
      <c r="F32" s="6"/>
      <c r="G32" s="6"/>
      <c r="H32" s="6"/>
      <c r="I32" s="6"/>
      <c r="J32" s="6"/>
      <c r="K32" s="57"/>
      <c r="L32" s="57"/>
      <c r="M32" s="49" t="s">
        <v>546</v>
      </c>
      <c r="N32" s="23"/>
      <c r="P32" s="38"/>
      <c r="Q32" s="181" t="s">
        <v>546</v>
      </c>
      <c r="R32" s="215"/>
    </row>
    <row r="33" spans="1:18" ht="21" customHeight="1">
      <c r="A33" s="65">
        <v>2250</v>
      </c>
      <c r="B33" s="171" t="s">
        <v>510</v>
      </c>
      <c r="C33" s="485" t="s">
        <v>629</v>
      </c>
      <c r="D33" s="486"/>
      <c r="E33" s="6"/>
      <c r="F33" s="6"/>
      <c r="G33" s="6"/>
      <c r="H33" s="6"/>
      <c r="I33" s="6"/>
      <c r="J33" s="6"/>
      <c r="K33" s="57"/>
      <c r="L33" s="57"/>
      <c r="M33" s="49" t="s">
        <v>546</v>
      </c>
      <c r="N33" s="23"/>
      <c r="P33" s="38"/>
      <c r="Q33" s="181" t="s">
        <v>546</v>
      </c>
      <c r="R33" s="215"/>
    </row>
    <row r="34" spans="1:18" ht="21" customHeight="1">
      <c r="A34" s="65">
        <v>2260</v>
      </c>
      <c r="B34" s="171" t="s">
        <v>457</v>
      </c>
      <c r="C34" s="485" t="s">
        <v>511</v>
      </c>
      <c r="D34" s="486"/>
      <c r="E34" s="6"/>
      <c r="F34" s="6"/>
      <c r="G34" s="6"/>
      <c r="H34" s="6"/>
      <c r="I34" s="6"/>
      <c r="J34" s="6"/>
      <c r="K34" s="57"/>
      <c r="L34" s="57"/>
      <c r="M34" s="49" t="s">
        <v>546</v>
      </c>
      <c r="N34" s="23"/>
      <c r="P34" s="38"/>
      <c r="Q34" s="181" t="s">
        <v>546</v>
      </c>
      <c r="R34" s="215"/>
    </row>
    <row r="35" spans="1:18" ht="21" customHeight="1">
      <c r="A35" s="65">
        <v>2270</v>
      </c>
      <c r="B35" s="171" t="s">
        <v>813</v>
      </c>
      <c r="C35" s="485" t="s">
        <v>809</v>
      </c>
      <c r="D35" s="486"/>
      <c r="E35" s="6"/>
      <c r="F35" s="6"/>
      <c r="G35" s="6"/>
      <c r="H35" s="6"/>
      <c r="I35" s="6"/>
      <c r="J35" s="6"/>
      <c r="K35" s="57"/>
      <c r="L35" s="57"/>
      <c r="M35" s="49" t="s">
        <v>546</v>
      </c>
      <c r="N35" s="23"/>
      <c r="P35" s="38"/>
      <c r="Q35" s="181" t="s">
        <v>546</v>
      </c>
      <c r="R35" s="215"/>
    </row>
    <row r="36" spans="1:18" ht="21" customHeight="1">
      <c r="A36" s="65">
        <v>2280</v>
      </c>
      <c r="B36" s="171" t="s">
        <v>812</v>
      </c>
      <c r="C36" s="420" t="s">
        <v>810</v>
      </c>
      <c r="D36" s="421"/>
      <c r="E36" s="6"/>
      <c r="F36" s="6"/>
      <c r="G36" s="6"/>
      <c r="H36" s="6"/>
      <c r="I36" s="6"/>
      <c r="J36" s="6"/>
      <c r="K36" s="57"/>
      <c r="L36" s="57"/>
      <c r="M36" s="49" t="s">
        <v>546</v>
      </c>
      <c r="N36" s="23"/>
      <c r="P36" s="38"/>
      <c r="Q36" s="181" t="s">
        <v>546</v>
      </c>
      <c r="R36" s="215"/>
    </row>
    <row r="37" spans="1:18" ht="21" customHeight="1">
      <c r="A37" s="65">
        <v>2290</v>
      </c>
      <c r="B37" s="171" t="s">
        <v>792</v>
      </c>
      <c r="C37" s="485" t="s">
        <v>795</v>
      </c>
      <c r="D37" s="486"/>
      <c r="E37" s="317"/>
      <c r="F37" s="317"/>
      <c r="G37" s="317"/>
      <c r="H37" s="317"/>
      <c r="I37" s="317"/>
      <c r="J37" s="317"/>
      <c r="K37" s="57"/>
      <c r="L37" s="57"/>
      <c r="M37" s="49" t="s">
        <v>546</v>
      </c>
      <c r="N37" s="317"/>
      <c r="P37" s="38"/>
      <c r="Q37" s="181" t="s">
        <v>546</v>
      </c>
      <c r="R37" s="215"/>
    </row>
    <row r="38" spans="1:18" ht="21" customHeight="1">
      <c r="A38" s="65">
        <v>2300</v>
      </c>
      <c r="B38" s="171" t="s">
        <v>793</v>
      </c>
      <c r="C38" s="420" t="s">
        <v>794</v>
      </c>
      <c r="D38" s="421"/>
      <c r="E38" s="317"/>
      <c r="F38" s="317"/>
      <c r="G38" s="317"/>
      <c r="H38" s="317"/>
      <c r="I38" s="317"/>
      <c r="J38" s="317"/>
      <c r="K38" s="57"/>
      <c r="L38" s="57"/>
      <c r="M38" s="49" t="s">
        <v>546</v>
      </c>
      <c r="N38" s="317"/>
      <c r="P38" s="38"/>
      <c r="Q38" s="181" t="s">
        <v>546</v>
      </c>
      <c r="R38" s="215"/>
    </row>
    <row r="39" spans="1:18" ht="21" customHeight="1">
      <c r="A39" s="65">
        <v>2310</v>
      </c>
      <c r="B39" s="171" t="s">
        <v>513</v>
      </c>
      <c r="C39" s="485" t="s">
        <v>514</v>
      </c>
      <c r="D39" s="486"/>
      <c r="E39" s="6"/>
      <c r="F39" s="6"/>
      <c r="G39" s="6"/>
      <c r="H39" s="6"/>
      <c r="I39" s="6"/>
      <c r="J39" s="6"/>
      <c r="K39" s="57"/>
      <c r="L39" s="57"/>
      <c r="M39" s="49" t="s">
        <v>546</v>
      </c>
      <c r="N39" s="23"/>
      <c r="P39" s="40"/>
      <c r="Q39" s="181" t="s">
        <v>546</v>
      </c>
      <c r="R39" s="215"/>
    </row>
    <row r="40" spans="1:18" ht="19.5" customHeight="1">
      <c r="A40" s="65">
        <v>2320</v>
      </c>
      <c r="B40" s="171" t="s">
        <v>515</v>
      </c>
      <c r="C40" s="485" t="s">
        <v>524</v>
      </c>
      <c r="D40" s="486"/>
      <c r="E40" s="6"/>
      <c r="F40" s="6"/>
      <c r="G40" s="6"/>
      <c r="H40" s="6"/>
      <c r="I40" s="6"/>
      <c r="J40" s="6"/>
      <c r="K40" s="57"/>
      <c r="L40" s="57"/>
      <c r="M40" s="49" t="s">
        <v>546</v>
      </c>
      <c r="N40" s="23"/>
      <c r="P40" s="40"/>
      <c r="Q40" s="181" t="s">
        <v>546</v>
      </c>
      <c r="R40" s="215"/>
    </row>
    <row r="41" spans="1:18" ht="19.5" customHeight="1">
      <c r="A41" s="65">
        <v>2330</v>
      </c>
      <c r="B41" s="171" t="s">
        <v>525</v>
      </c>
      <c r="C41" s="485" t="s">
        <v>526</v>
      </c>
      <c r="D41" s="486"/>
      <c r="E41" s="6"/>
      <c r="F41" s="6"/>
      <c r="G41" s="6"/>
      <c r="H41" s="6"/>
      <c r="I41" s="6"/>
      <c r="J41" s="6"/>
      <c r="K41" s="57"/>
      <c r="L41" s="57"/>
      <c r="M41" s="49" t="s">
        <v>546</v>
      </c>
      <c r="N41" s="23"/>
      <c r="P41" s="40"/>
      <c r="Q41" s="181" t="s">
        <v>546</v>
      </c>
      <c r="R41" s="215"/>
    </row>
    <row r="42" spans="1:18" ht="19.5" customHeight="1">
      <c r="A42" s="65">
        <v>2340</v>
      </c>
      <c r="B42" s="171" t="s">
        <v>527</v>
      </c>
      <c r="C42" s="485" t="s">
        <v>528</v>
      </c>
      <c r="D42" s="486"/>
      <c r="E42" s="6"/>
      <c r="F42" s="6"/>
      <c r="G42" s="35"/>
      <c r="H42" s="6"/>
      <c r="I42" s="6"/>
      <c r="J42" s="6"/>
      <c r="K42" s="57"/>
      <c r="L42" s="57"/>
      <c r="M42" s="49" t="s">
        <v>546</v>
      </c>
      <c r="N42" s="23"/>
      <c r="P42" s="40"/>
      <c r="Q42" s="181" t="s">
        <v>546</v>
      </c>
      <c r="R42" s="215"/>
    </row>
    <row r="43" spans="1:18" ht="19.5" customHeight="1">
      <c r="A43" s="65">
        <v>2350</v>
      </c>
      <c r="B43" s="171" t="s">
        <v>590</v>
      </c>
      <c r="C43" s="485" t="s">
        <v>591</v>
      </c>
      <c r="D43" s="486"/>
      <c r="E43" s="6"/>
      <c r="F43" s="6"/>
      <c r="G43" s="35"/>
      <c r="H43" s="6"/>
      <c r="I43" s="6"/>
      <c r="J43" s="6"/>
      <c r="K43" s="57"/>
      <c r="L43" s="57"/>
      <c r="M43" s="49" t="s">
        <v>546</v>
      </c>
      <c r="N43" s="23"/>
      <c r="P43" s="40"/>
      <c r="Q43" s="181" t="s">
        <v>546</v>
      </c>
      <c r="R43" s="215"/>
    </row>
    <row r="44" spans="1:18" ht="19.5" customHeight="1">
      <c r="A44" s="467">
        <v>2360</v>
      </c>
      <c r="B44" s="493" t="s">
        <v>99</v>
      </c>
      <c r="C44" s="488" t="s">
        <v>529</v>
      </c>
      <c r="D44" s="172" t="s">
        <v>693</v>
      </c>
      <c r="E44" s="480"/>
      <c r="F44" s="480"/>
      <c r="G44" s="480"/>
      <c r="H44" s="480"/>
      <c r="I44" s="480"/>
      <c r="J44" s="480"/>
      <c r="K44" s="526"/>
      <c r="L44" s="526"/>
      <c r="M44" s="482" t="s">
        <v>546</v>
      </c>
      <c r="N44" s="528"/>
      <c r="P44" s="530"/>
      <c r="Q44" s="532" t="s">
        <v>546</v>
      </c>
      <c r="R44" s="524"/>
    </row>
    <row r="45" spans="1:18" ht="15" customHeight="1">
      <c r="A45" s="469"/>
      <c r="B45" s="494"/>
      <c r="C45" s="490"/>
      <c r="D45" s="39"/>
      <c r="E45" s="481"/>
      <c r="F45" s="484"/>
      <c r="G45" s="484"/>
      <c r="H45" s="484"/>
      <c r="I45" s="484"/>
      <c r="J45" s="484"/>
      <c r="K45" s="527"/>
      <c r="L45" s="527"/>
      <c r="M45" s="483"/>
      <c r="N45" s="529"/>
      <c r="P45" s="531"/>
      <c r="Q45" s="533"/>
      <c r="R45" s="525"/>
    </row>
    <row r="46" spans="1:18" ht="19.5" customHeight="1">
      <c r="A46" s="65">
        <v>2370</v>
      </c>
      <c r="B46" s="171" t="s">
        <v>530</v>
      </c>
      <c r="C46" s="485" t="s">
        <v>531</v>
      </c>
      <c r="D46" s="487"/>
      <c r="E46" s="6"/>
      <c r="F46" s="6"/>
      <c r="G46" s="36"/>
      <c r="H46" s="6"/>
      <c r="I46" s="6"/>
      <c r="J46" s="6"/>
      <c r="K46" s="57"/>
      <c r="L46" s="57"/>
      <c r="M46" s="49" t="s">
        <v>546</v>
      </c>
      <c r="N46" s="23"/>
      <c r="P46" s="40"/>
      <c r="Q46" s="181" t="s">
        <v>546</v>
      </c>
      <c r="R46" s="215"/>
    </row>
    <row r="47" spans="1:18" ht="21" customHeight="1">
      <c r="A47" s="65">
        <v>2380</v>
      </c>
      <c r="B47" s="171" t="s">
        <v>458</v>
      </c>
      <c r="C47" s="485" t="s">
        <v>532</v>
      </c>
      <c r="D47" s="486"/>
      <c r="E47" s="6"/>
      <c r="F47" s="6"/>
      <c r="G47" s="6"/>
      <c r="H47" s="6"/>
      <c r="I47" s="6"/>
      <c r="J47" s="6"/>
      <c r="K47" s="57"/>
      <c r="L47" s="57"/>
      <c r="M47" s="49" t="s">
        <v>546</v>
      </c>
      <c r="N47" s="23"/>
      <c r="P47" s="40"/>
      <c r="Q47" s="181" t="s">
        <v>546</v>
      </c>
      <c r="R47" s="215"/>
    </row>
    <row r="48" spans="1:18" ht="21" customHeight="1">
      <c r="A48" s="65">
        <v>2390</v>
      </c>
      <c r="B48" s="171" t="s">
        <v>533</v>
      </c>
      <c r="C48" s="485" t="s">
        <v>534</v>
      </c>
      <c r="D48" s="486"/>
      <c r="E48" s="6"/>
      <c r="F48" s="6"/>
      <c r="G48" s="6"/>
      <c r="H48" s="6"/>
      <c r="I48" s="6"/>
      <c r="J48" s="6"/>
      <c r="K48" s="57"/>
      <c r="L48" s="57"/>
      <c r="M48" s="49" t="s">
        <v>546</v>
      </c>
      <c r="N48" s="23"/>
      <c r="P48" s="40"/>
      <c r="Q48" s="181" t="s">
        <v>546</v>
      </c>
      <c r="R48" s="215"/>
    </row>
    <row r="49" spans="1:18" ht="21" customHeight="1">
      <c r="A49" s="65">
        <v>2400</v>
      </c>
      <c r="B49" s="171" t="s">
        <v>535</v>
      </c>
      <c r="C49" s="485" t="s">
        <v>536</v>
      </c>
      <c r="D49" s="486"/>
      <c r="E49" s="6"/>
      <c r="F49" s="6"/>
      <c r="G49" s="6"/>
      <c r="H49" s="6"/>
      <c r="I49" s="6"/>
      <c r="J49" s="6"/>
      <c r="K49" s="57"/>
      <c r="L49" s="57"/>
      <c r="M49" s="49" t="s">
        <v>546</v>
      </c>
      <c r="N49" s="23"/>
      <c r="P49" s="40"/>
      <c r="Q49" s="181" t="s">
        <v>546</v>
      </c>
      <c r="R49" s="215"/>
    </row>
    <row r="50" spans="1:18" ht="21" customHeight="1">
      <c r="A50" s="65">
        <v>2410</v>
      </c>
      <c r="B50" s="171" t="s">
        <v>537</v>
      </c>
      <c r="C50" s="485" t="s">
        <v>538</v>
      </c>
      <c r="D50" s="486"/>
      <c r="E50" s="6"/>
      <c r="F50" s="6"/>
      <c r="G50" s="6"/>
      <c r="H50" s="6"/>
      <c r="I50" s="6"/>
      <c r="J50" s="6"/>
      <c r="K50" s="57"/>
      <c r="L50" s="57"/>
      <c r="M50" s="49" t="s">
        <v>546</v>
      </c>
      <c r="N50" s="23"/>
      <c r="P50" s="40"/>
      <c r="Q50" s="181" t="s">
        <v>546</v>
      </c>
      <c r="R50" s="215"/>
    </row>
    <row r="51" spans="1:18" ht="19.5" customHeight="1">
      <c r="A51" s="467">
        <v>2420</v>
      </c>
      <c r="B51" s="493" t="s">
        <v>447</v>
      </c>
      <c r="C51" s="493" t="s">
        <v>100</v>
      </c>
      <c r="D51" s="269" t="s">
        <v>693</v>
      </c>
      <c r="E51" s="549"/>
      <c r="F51" s="549"/>
      <c r="G51" s="549"/>
      <c r="H51" s="549"/>
      <c r="I51" s="549"/>
      <c r="J51" s="549"/>
      <c r="K51" s="526"/>
      <c r="L51" s="526"/>
      <c r="M51" s="482" t="s">
        <v>546</v>
      </c>
      <c r="N51" s="530"/>
      <c r="O51" s="30"/>
      <c r="P51" s="530"/>
      <c r="Q51" s="532" t="s">
        <v>546</v>
      </c>
      <c r="R51" s="524"/>
    </row>
    <row r="52" spans="1:18" ht="16.5" customHeight="1">
      <c r="A52" s="469"/>
      <c r="B52" s="494"/>
      <c r="C52" s="494"/>
      <c r="D52" s="270"/>
      <c r="E52" s="550"/>
      <c r="F52" s="550"/>
      <c r="G52" s="550"/>
      <c r="H52" s="550"/>
      <c r="I52" s="550"/>
      <c r="J52" s="550"/>
      <c r="K52" s="527"/>
      <c r="L52" s="527"/>
      <c r="M52" s="483"/>
      <c r="N52" s="531"/>
      <c r="O52" s="30"/>
      <c r="P52" s="531"/>
      <c r="Q52" s="533"/>
      <c r="R52" s="525"/>
    </row>
    <row r="53" spans="1:18" ht="21.75" customHeight="1">
      <c r="A53" s="467">
        <v>2430</v>
      </c>
      <c r="B53" s="493" t="s">
        <v>518</v>
      </c>
      <c r="C53" s="493" t="s">
        <v>104</v>
      </c>
      <c r="D53" s="269" t="s">
        <v>693</v>
      </c>
      <c r="E53" s="549"/>
      <c r="F53" s="549"/>
      <c r="G53" s="549"/>
      <c r="H53" s="549"/>
      <c r="I53" s="549"/>
      <c r="J53" s="549"/>
      <c r="K53" s="526"/>
      <c r="L53" s="526"/>
      <c r="M53" s="482" t="s">
        <v>546</v>
      </c>
      <c r="N53" s="530"/>
      <c r="O53" s="30"/>
      <c r="P53" s="530"/>
      <c r="Q53" s="532" t="s">
        <v>546</v>
      </c>
      <c r="R53" s="524"/>
    </row>
    <row r="54" spans="1:18" ht="14.25" customHeight="1">
      <c r="A54" s="469"/>
      <c r="B54" s="494"/>
      <c r="C54" s="494"/>
      <c r="D54" s="271"/>
      <c r="E54" s="550"/>
      <c r="F54" s="550"/>
      <c r="G54" s="550"/>
      <c r="H54" s="550"/>
      <c r="I54" s="550"/>
      <c r="J54" s="550"/>
      <c r="K54" s="527"/>
      <c r="L54" s="527"/>
      <c r="M54" s="483"/>
      <c r="N54" s="531"/>
      <c r="O54" s="30"/>
      <c r="P54" s="531"/>
      <c r="Q54" s="533"/>
      <c r="R54" s="525"/>
    </row>
    <row r="55" spans="1:18" ht="21" customHeight="1">
      <c r="A55" s="141">
        <v>2440</v>
      </c>
      <c r="B55" s="373" t="s">
        <v>539</v>
      </c>
      <c r="C55" s="488" t="s">
        <v>692</v>
      </c>
      <c r="D55" s="489"/>
      <c r="E55" s="35"/>
      <c r="F55" s="35"/>
      <c r="G55" s="35"/>
      <c r="H55" s="35"/>
      <c r="I55" s="35"/>
      <c r="J55" s="35"/>
      <c r="K55" s="364"/>
      <c r="L55" s="364"/>
      <c r="M55" s="232" t="s">
        <v>546</v>
      </c>
      <c r="N55" s="249"/>
      <c r="P55" s="367"/>
      <c r="Q55" s="369" t="s">
        <v>546</v>
      </c>
      <c r="R55" s="362"/>
    </row>
    <row r="56" spans="1:18" ht="15" customHeight="1">
      <c r="A56" s="467"/>
      <c r="B56" s="545" t="s">
        <v>835</v>
      </c>
      <c r="C56" s="546"/>
      <c r="D56" s="546"/>
      <c r="E56" s="546"/>
      <c r="F56" s="546"/>
      <c r="G56" s="546"/>
      <c r="H56" s="546"/>
      <c r="I56" s="546"/>
      <c r="J56" s="547"/>
      <c r="K56" s="545" t="s">
        <v>486</v>
      </c>
      <c r="L56" s="546"/>
      <c r="M56" s="548" t="s">
        <v>96</v>
      </c>
      <c r="N56" s="548" t="s">
        <v>690</v>
      </c>
      <c r="O56" s="376"/>
      <c r="P56" s="548" t="s">
        <v>634</v>
      </c>
      <c r="Q56" s="470" t="s">
        <v>811</v>
      </c>
      <c r="R56" s="520" t="s">
        <v>355</v>
      </c>
    </row>
    <row r="57" spans="1:18" ht="30.75" customHeight="1">
      <c r="A57" s="468"/>
      <c r="B57" s="545"/>
      <c r="C57" s="546"/>
      <c r="D57" s="546"/>
      <c r="E57" s="546"/>
      <c r="F57" s="546"/>
      <c r="G57" s="546"/>
      <c r="H57" s="546"/>
      <c r="I57" s="546"/>
      <c r="J57" s="547"/>
      <c r="K57" s="545"/>
      <c r="L57" s="546"/>
      <c r="M57" s="548"/>
      <c r="N57" s="548"/>
      <c r="O57" s="376"/>
      <c r="P57" s="548"/>
      <c r="Q57" s="471"/>
      <c r="R57" s="520"/>
    </row>
    <row r="58" spans="1:18" ht="15" customHeight="1">
      <c r="A58" s="469"/>
      <c r="B58" s="545"/>
      <c r="C58" s="546"/>
      <c r="D58" s="546"/>
      <c r="E58" s="546"/>
      <c r="F58" s="546"/>
      <c r="G58" s="546"/>
      <c r="H58" s="546"/>
      <c r="I58" s="546"/>
      <c r="J58" s="547"/>
      <c r="K58" s="54" t="s">
        <v>479</v>
      </c>
      <c r="L58" s="54" t="s">
        <v>480</v>
      </c>
      <c r="M58" s="548"/>
      <c r="N58" s="548"/>
      <c r="O58" s="376"/>
      <c r="P58" s="548"/>
      <c r="Q58" s="472"/>
      <c r="R58" s="520"/>
    </row>
    <row r="59" spans="1:18" ht="21" customHeight="1">
      <c r="A59" s="156">
        <v>2450</v>
      </c>
      <c r="B59" s="264" t="s">
        <v>542</v>
      </c>
      <c r="C59" s="490" t="s">
        <v>399</v>
      </c>
      <c r="D59" s="487"/>
      <c r="E59" s="374"/>
      <c r="F59" s="374"/>
      <c r="G59" s="374"/>
      <c r="H59" s="374"/>
      <c r="I59" s="374"/>
      <c r="J59" s="374"/>
      <c r="K59" s="365"/>
      <c r="L59" s="365"/>
      <c r="M59" s="361" t="s">
        <v>546</v>
      </c>
      <c r="N59" s="366"/>
      <c r="P59" s="368"/>
      <c r="Q59" s="370" t="s">
        <v>546</v>
      </c>
      <c r="R59" s="363"/>
    </row>
    <row r="60" spans="1:18" ht="21" customHeight="1">
      <c r="A60" s="65">
        <v>2460</v>
      </c>
      <c r="B60" s="171" t="s">
        <v>543</v>
      </c>
      <c r="C60" s="485" t="s">
        <v>544</v>
      </c>
      <c r="D60" s="486"/>
      <c r="E60" s="22"/>
      <c r="F60" s="22"/>
      <c r="G60" s="22"/>
      <c r="H60" s="22"/>
      <c r="I60" s="22"/>
      <c r="J60" s="22"/>
      <c r="K60" s="57"/>
      <c r="L60" s="57"/>
      <c r="M60" s="49" t="s">
        <v>546</v>
      </c>
      <c r="N60" s="23"/>
      <c r="P60" s="40"/>
      <c r="Q60" s="181" t="s">
        <v>546</v>
      </c>
      <c r="R60" s="215"/>
    </row>
    <row r="61" spans="1:18" ht="21" customHeight="1" thickBot="1">
      <c r="A61" s="68">
        <v>2470</v>
      </c>
      <c r="B61" s="171" t="s">
        <v>545</v>
      </c>
      <c r="C61" s="485" t="s">
        <v>400</v>
      </c>
      <c r="D61" s="486"/>
      <c r="E61" s="22"/>
      <c r="F61" s="22"/>
      <c r="G61" s="22"/>
      <c r="H61" s="22"/>
      <c r="I61" s="22"/>
      <c r="J61" s="22"/>
      <c r="K61" s="57"/>
      <c r="L61" s="57"/>
      <c r="M61" s="49" t="s">
        <v>546</v>
      </c>
      <c r="N61" s="23"/>
      <c r="O61" s="377"/>
      <c r="P61" s="40"/>
      <c r="Q61" s="181" t="s">
        <v>546</v>
      </c>
      <c r="R61" s="215"/>
    </row>
    <row r="62" spans="1:18" ht="15" customHeight="1">
      <c r="A62" s="17" t="s">
        <v>587</v>
      </c>
      <c r="N62" s="24"/>
      <c r="P62" s="41"/>
      <c r="Q62" s="42"/>
      <c r="R62" s="375"/>
    </row>
    <row r="63" spans="1:18" ht="21" customHeight="1">
      <c r="A63" s="65">
        <v>2480</v>
      </c>
      <c r="B63" s="32"/>
      <c r="C63" s="477"/>
      <c r="D63" s="478"/>
      <c r="E63" s="6"/>
      <c r="F63" s="6"/>
      <c r="G63" s="6"/>
      <c r="H63" s="6"/>
      <c r="I63" s="6"/>
      <c r="J63" s="6"/>
      <c r="K63" s="57"/>
      <c r="L63" s="57"/>
      <c r="M63" s="49" t="s">
        <v>546</v>
      </c>
      <c r="N63" s="23"/>
      <c r="P63" s="40"/>
      <c r="Q63" s="181" t="s">
        <v>546</v>
      </c>
      <c r="R63" s="215"/>
    </row>
    <row r="64" spans="1:18" ht="21" customHeight="1">
      <c r="A64" s="65">
        <v>2490</v>
      </c>
      <c r="B64" s="32"/>
      <c r="C64" s="477"/>
      <c r="D64" s="478"/>
      <c r="E64" s="6"/>
      <c r="F64" s="6"/>
      <c r="G64" s="6"/>
      <c r="H64" s="6"/>
      <c r="I64" s="6"/>
      <c r="J64" s="6"/>
      <c r="K64" s="57"/>
      <c r="L64" s="57"/>
      <c r="M64" s="49" t="s">
        <v>546</v>
      </c>
      <c r="N64" s="23"/>
      <c r="P64" s="40"/>
      <c r="Q64" s="181" t="s">
        <v>546</v>
      </c>
      <c r="R64" s="215"/>
    </row>
    <row r="65" spans="1:18" ht="21" customHeight="1">
      <c r="A65" s="65">
        <v>2500</v>
      </c>
      <c r="B65" s="32"/>
      <c r="C65" s="477"/>
      <c r="D65" s="478"/>
      <c r="E65" s="6"/>
      <c r="F65" s="6"/>
      <c r="G65" s="6"/>
      <c r="H65" s="6"/>
      <c r="I65" s="6"/>
      <c r="J65" s="6"/>
      <c r="K65" s="57"/>
      <c r="L65" s="57"/>
      <c r="M65" s="49" t="s">
        <v>546</v>
      </c>
      <c r="N65" s="23"/>
      <c r="P65" s="40"/>
      <c r="Q65" s="181" t="s">
        <v>546</v>
      </c>
      <c r="R65" s="215"/>
    </row>
    <row r="66" spans="1:18" ht="21" customHeight="1">
      <c r="A66" s="65">
        <v>2510</v>
      </c>
      <c r="B66" s="32"/>
      <c r="C66" s="477"/>
      <c r="D66" s="478"/>
      <c r="E66" s="6"/>
      <c r="F66" s="6"/>
      <c r="G66" s="6"/>
      <c r="H66" s="6"/>
      <c r="I66" s="6"/>
      <c r="J66" s="6"/>
      <c r="K66" s="57"/>
      <c r="L66" s="57"/>
      <c r="M66" s="49" t="s">
        <v>546</v>
      </c>
      <c r="N66" s="23"/>
      <c r="P66" s="40"/>
      <c r="Q66" s="181" t="s">
        <v>546</v>
      </c>
      <c r="R66" s="215"/>
    </row>
    <row r="67" spans="1:18" ht="21" customHeight="1">
      <c r="A67" s="65">
        <v>2520</v>
      </c>
      <c r="B67" s="32"/>
      <c r="C67" s="477"/>
      <c r="D67" s="478"/>
      <c r="E67" s="6"/>
      <c r="F67" s="6"/>
      <c r="G67" s="6"/>
      <c r="H67" s="6"/>
      <c r="I67" s="6"/>
      <c r="J67" s="6"/>
      <c r="K67" s="57"/>
      <c r="L67" s="57"/>
      <c r="M67" s="49" t="s">
        <v>546</v>
      </c>
      <c r="N67" s="23"/>
      <c r="P67" s="40"/>
      <c r="Q67" s="181" t="s">
        <v>546</v>
      </c>
      <c r="R67" s="215"/>
    </row>
    <row r="68" spans="1:18" ht="21" customHeight="1">
      <c r="A68" s="65">
        <v>2530</v>
      </c>
      <c r="B68" s="32"/>
      <c r="C68" s="477"/>
      <c r="D68" s="478"/>
      <c r="E68" s="6"/>
      <c r="F68" s="6"/>
      <c r="G68" s="6"/>
      <c r="H68" s="6"/>
      <c r="I68" s="6"/>
      <c r="J68" s="6"/>
      <c r="K68" s="57"/>
      <c r="L68" s="57"/>
      <c r="M68" s="49" t="s">
        <v>546</v>
      </c>
      <c r="N68" s="23"/>
      <c r="P68" s="40"/>
      <c r="Q68" s="181" t="s">
        <v>546</v>
      </c>
      <c r="R68" s="215"/>
    </row>
    <row r="69" spans="1:18" ht="21" customHeight="1">
      <c r="A69" s="65">
        <v>2540</v>
      </c>
      <c r="B69" s="32"/>
      <c r="C69" s="477"/>
      <c r="D69" s="478"/>
      <c r="E69" s="6"/>
      <c r="F69" s="6"/>
      <c r="G69" s="6"/>
      <c r="H69" s="6"/>
      <c r="I69" s="6"/>
      <c r="J69" s="6"/>
      <c r="K69" s="57"/>
      <c r="L69" s="57"/>
      <c r="M69" s="49" t="s">
        <v>546</v>
      </c>
      <c r="N69" s="23"/>
      <c r="P69" s="40"/>
      <c r="Q69" s="181" t="s">
        <v>546</v>
      </c>
      <c r="R69" s="215"/>
    </row>
    <row r="70" spans="1:18" ht="21" customHeight="1">
      <c r="A70" s="65">
        <v>2550</v>
      </c>
      <c r="B70" s="32"/>
      <c r="C70" s="477"/>
      <c r="D70" s="478"/>
      <c r="E70" s="6"/>
      <c r="F70" s="6"/>
      <c r="G70" s="6"/>
      <c r="H70" s="6"/>
      <c r="I70" s="6"/>
      <c r="J70" s="6"/>
      <c r="K70" s="57"/>
      <c r="L70" s="57"/>
      <c r="M70" s="49" t="s">
        <v>546</v>
      </c>
      <c r="N70" s="23"/>
      <c r="P70" s="40"/>
      <c r="Q70" s="181" t="s">
        <v>546</v>
      </c>
      <c r="R70" s="215"/>
    </row>
    <row r="71" spans="1:18" ht="21" customHeight="1" thickBot="1">
      <c r="A71" s="68">
        <v>2560</v>
      </c>
      <c r="B71" s="33"/>
      <c r="C71" s="491"/>
      <c r="D71" s="492"/>
      <c r="E71" s="7"/>
      <c r="F71" s="7"/>
      <c r="G71" s="7"/>
      <c r="H71" s="7"/>
      <c r="I71" s="7"/>
      <c r="J71" s="7"/>
      <c r="K71" s="58"/>
      <c r="L71" s="58"/>
      <c r="M71" s="50" t="s">
        <v>546</v>
      </c>
      <c r="N71" s="25"/>
      <c r="O71" s="213"/>
      <c r="P71" s="43"/>
      <c r="Q71" s="182" t="s">
        <v>546</v>
      </c>
      <c r="R71" s="217"/>
    </row>
    <row r="72" spans="1:18" ht="21" customHeight="1" thickBot="1">
      <c r="A72" s="417"/>
      <c r="B72" s="291"/>
      <c r="C72" s="291"/>
      <c r="D72" s="291"/>
      <c r="E72" s="207"/>
      <c r="F72" s="207"/>
      <c r="G72" s="207"/>
      <c r="H72" s="207"/>
      <c r="I72" s="207"/>
      <c r="J72" s="207"/>
      <c r="K72" s="206"/>
      <c r="L72" s="208"/>
      <c r="M72" s="207"/>
      <c r="N72" s="208"/>
      <c r="O72" s="30"/>
      <c r="P72" s="208"/>
      <c r="Q72" s="209"/>
      <c r="R72" s="207"/>
    </row>
    <row r="73" spans="1:18" ht="42.75" customHeight="1">
      <c r="A73" s="134"/>
      <c r="B73" s="551" t="s">
        <v>845</v>
      </c>
      <c r="C73" s="551"/>
      <c r="D73" s="551"/>
      <c r="E73" s="551"/>
      <c r="F73" s="551"/>
      <c r="G73" s="551"/>
      <c r="H73" s="551"/>
      <c r="I73" s="551"/>
      <c r="J73" s="551"/>
      <c r="K73" s="551"/>
      <c r="L73" s="551"/>
      <c r="M73" s="551"/>
      <c r="N73" s="551"/>
      <c r="O73" s="551"/>
      <c r="P73" s="551"/>
      <c r="Q73" s="552" t="s">
        <v>925</v>
      </c>
      <c r="R73" s="553"/>
    </row>
    <row r="74" spans="1:18" ht="35.25" customHeight="1">
      <c r="A74" s="65">
        <v>2570</v>
      </c>
      <c r="B74" s="554" t="s">
        <v>924</v>
      </c>
      <c r="C74" s="555"/>
      <c r="D74" s="555"/>
      <c r="E74" s="555"/>
      <c r="F74" s="555"/>
      <c r="G74" s="555"/>
      <c r="H74" s="555"/>
      <c r="I74" s="555"/>
      <c r="J74" s="555"/>
      <c r="K74" s="555"/>
      <c r="L74" s="555"/>
      <c r="M74" s="555"/>
      <c r="N74" s="34" t="str">
        <f>HYPERLINK(CONCATENATE(Filename,"Ins2570"),"(instructions)")</f>
        <v>(instructions)</v>
      </c>
      <c r="O74" s="556"/>
      <c r="P74" s="556"/>
      <c r="Q74" s="557"/>
      <c r="R74" s="558"/>
    </row>
    <row r="75" spans="1:18" ht="28.5" customHeight="1">
      <c r="A75" s="65">
        <v>2580</v>
      </c>
      <c r="B75" s="554" t="s">
        <v>928</v>
      </c>
      <c r="C75" s="555"/>
      <c r="D75" s="555"/>
      <c r="E75" s="555"/>
      <c r="F75" s="555"/>
      <c r="G75" s="555"/>
      <c r="H75" s="555"/>
      <c r="I75" s="555"/>
      <c r="J75" s="555"/>
      <c r="K75" s="555"/>
      <c r="L75" s="555"/>
      <c r="M75" s="555"/>
      <c r="N75" s="34" t="str">
        <f>HYPERLINK(CONCATENATE(Filename,"Ins2580"),"(instructions)")</f>
        <v>(instructions)</v>
      </c>
      <c r="O75" s="556"/>
      <c r="P75" s="556"/>
      <c r="Q75" s="556"/>
      <c r="R75" s="559"/>
    </row>
    <row r="76" spans="1:18" ht="28.5" customHeight="1">
      <c r="A76" s="467">
        <v>2590</v>
      </c>
      <c r="B76" s="565" t="s">
        <v>930</v>
      </c>
      <c r="C76" s="565"/>
      <c r="D76" s="565"/>
      <c r="E76" s="565"/>
      <c r="F76" s="565"/>
      <c r="G76" s="565"/>
      <c r="H76" s="565"/>
      <c r="I76" s="565"/>
      <c r="J76" s="565"/>
      <c r="K76" s="560" t="s">
        <v>931</v>
      </c>
      <c r="L76" s="560"/>
      <c r="M76" s="560"/>
      <c r="N76" s="560"/>
      <c r="O76" s="561" t="s">
        <v>546</v>
      </c>
      <c r="P76" s="562"/>
      <c r="Q76" s="473"/>
      <c r="R76" s="474"/>
    </row>
    <row r="77" spans="1:18" ht="28.5" customHeight="1">
      <c r="A77" s="468"/>
      <c r="B77" s="566"/>
      <c r="C77" s="566"/>
      <c r="D77" s="566"/>
      <c r="E77" s="566"/>
      <c r="F77" s="566"/>
      <c r="G77" s="566"/>
      <c r="H77" s="566"/>
      <c r="I77" s="566"/>
      <c r="J77" s="566"/>
      <c r="K77" s="560" t="s">
        <v>832</v>
      </c>
      <c r="L77" s="560"/>
      <c r="M77" s="560"/>
      <c r="N77" s="560"/>
      <c r="O77" s="561" t="s">
        <v>546</v>
      </c>
      <c r="P77" s="562"/>
      <c r="Q77" s="473"/>
      <c r="R77" s="474"/>
    </row>
    <row r="78" spans="1:18" ht="43.5" customHeight="1">
      <c r="A78" s="468"/>
      <c r="B78" s="566"/>
      <c r="C78" s="566"/>
      <c r="D78" s="566"/>
      <c r="E78" s="566"/>
      <c r="F78" s="566"/>
      <c r="G78" s="566"/>
      <c r="H78" s="566"/>
      <c r="I78" s="566"/>
      <c r="J78" s="566"/>
      <c r="K78" s="560" t="s">
        <v>1018</v>
      </c>
      <c r="L78" s="560"/>
      <c r="M78" s="560"/>
      <c r="N78" s="560"/>
      <c r="O78" s="561" t="s">
        <v>546</v>
      </c>
      <c r="P78" s="562"/>
      <c r="Q78" s="473"/>
      <c r="R78" s="474"/>
    </row>
    <row r="79" spans="1:18" ht="34.5" customHeight="1">
      <c r="A79" s="468"/>
      <c r="B79" s="567" t="str">
        <f>HYPERLINK(CONCATENATE(Filename,"Ins2590"),"(instructions)")</f>
        <v>(instructions)</v>
      </c>
      <c r="C79" s="568"/>
      <c r="D79" s="568"/>
      <c r="E79" s="568"/>
      <c r="F79" s="568"/>
      <c r="G79" s="568"/>
      <c r="H79" s="568"/>
      <c r="I79" s="568"/>
      <c r="J79" s="569"/>
      <c r="K79" s="560" t="s">
        <v>833</v>
      </c>
      <c r="L79" s="560"/>
      <c r="M79" s="560"/>
      <c r="N79" s="560"/>
      <c r="O79" s="561" t="s">
        <v>546</v>
      </c>
      <c r="P79" s="562"/>
      <c r="Q79" s="473"/>
      <c r="R79" s="474"/>
    </row>
    <row r="80" spans="1:18" ht="28.5" customHeight="1">
      <c r="A80" s="467">
        <v>2600</v>
      </c>
      <c r="B80" s="573" t="s">
        <v>933</v>
      </c>
      <c r="C80" s="574"/>
      <c r="D80" s="574"/>
      <c r="E80" s="574"/>
      <c r="F80" s="574"/>
      <c r="G80" s="574"/>
      <c r="H80" s="574"/>
      <c r="I80" s="574"/>
      <c r="J80" s="575"/>
      <c r="K80" s="560" t="s">
        <v>931</v>
      </c>
      <c r="L80" s="560"/>
      <c r="M80" s="560"/>
      <c r="N80" s="560"/>
      <c r="O80" s="561" t="s">
        <v>546</v>
      </c>
      <c r="P80" s="562"/>
      <c r="Q80" s="473"/>
      <c r="R80" s="474"/>
    </row>
    <row r="81" spans="1:18" ht="28.5" customHeight="1" thickBot="1">
      <c r="A81" s="541"/>
      <c r="B81" s="576" t="str">
        <f>HYPERLINK(CONCATENATE(Filename,"Ins2600"),"(instructions)")</f>
        <v>(instructions)</v>
      </c>
      <c r="C81" s="577"/>
      <c r="D81" s="577"/>
      <c r="E81" s="577"/>
      <c r="F81" s="577"/>
      <c r="G81" s="577"/>
      <c r="H81" s="577"/>
      <c r="I81" s="577"/>
      <c r="J81" s="578"/>
      <c r="K81" s="570" t="s">
        <v>934</v>
      </c>
      <c r="L81" s="571"/>
      <c r="M81" s="571"/>
      <c r="N81" s="572"/>
      <c r="O81" s="563" t="s">
        <v>546</v>
      </c>
      <c r="P81" s="564"/>
      <c r="Q81" s="475"/>
      <c r="R81" s="476"/>
    </row>
    <row r="82" spans="1:18" ht="21" customHeight="1" thickBot="1">
      <c r="A82"/>
      <c r="B82" s="204"/>
      <c r="C82" s="204"/>
      <c r="D82" s="204"/>
      <c r="E82" s="205"/>
      <c r="F82" s="205"/>
      <c r="G82" s="205"/>
      <c r="H82" s="205"/>
      <c r="I82" s="205"/>
      <c r="J82" s="205"/>
      <c r="K82" s="206"/>
      <c r="L82" s="206"/>
      <c r="M82" s="207"/>
      <c r="N82" s="208"/>
      <c r="O82" s="207"/>
      <c r="P82" s="208"/>
      <c r="Q82" s="209"/>
      <c r="R82" s="207"/>
    </row>
    <row r="83" spans="1:18" ht="21" customHeight="1">
      <c r="A83" s="540">
        <v>2610</v>
      </c>
      <c r="B83" s="542" t="s">
        <v>578</v>
      </c>
      <c r="C83" s="534"/>
      <c r="D83" s="534"/>
      <c r="E83" s="534"/>
      <c r="F83" s="534"/>
      <c r="G83" s="534"/>
      <c r="H83" s="534"/>
      <c r="I83" s="534"/>
      <c r="J83" s="534"/>
      <c r="K83" s="534"/>
      <c r="L83" s="534"/>
      <c r="M83" s="534"/>
      <c r="N83" s="534"/>
      <c r="O83" s="534"/>
      <c r="P83" s="534"/>
      <c r="Q83" s="534"/>
      <c r="R83" s="535"/>
    </row>
    <row r="84" spans="1:18" ht="21" customHeight="1">
      <c r="A84" s="468"/>
      <c r="B84" s="543"/>
      <c r="C84" s="536"/>
      <c r="D84" s="536"/>
      <c r="E84" s="536"/>
      <c r="F84" s="536"/>
      <c r="G84" s="536"/>
      <c r="H84" s="536"/>
      <c r="I84" s="536"/>
      <c r="J84" s="536"/>
      <c r="K84" s="536"/>
      <c r="L84" s="536"/>
      <c r="M84" s="536"/>
      <c r="N84" s="536"/>
      <c r="O84" s="536"/>
      <c r="P84" s="536"/>
      <c r="Q84" s="536"/>
      <c r="R84" s="537"/>
    </row>
    <row r="85" spans="1:18" ht="21" customHeight="1" thickBot="1">
      <c r="A85" s="541"/>
      <c r="B85" s="544"/>
      <c r="C85" s="538"/>
      <c r="D85" s="538"/>
      <c r="E85" s="538"/>
      <c r="F85" s="538"/>
      <c r="G85" s="538"/>
      <c r="H85" s="538"/>
      <c r="I85" s="538"/>
      <c r="J85" s="538"/>
      <c r="K85" s="538"/>
      <c r="L85" s="538"/>
      <c r="M85" s="538"/>
      <c r="N85" s="538"/>
      <c r="O85" s="538"/>
      <c r="P85" s="538"/>
      <c r="Q85" s="538"/>
      <c r="R85" s="539"/>
    </row>
    <row r="86" spans="1:18" ht="10.5">
      <c r="A86" s="69"/>
      <c r="B86" s="204"/>
      <c r="C86" s="204"/>
      <c r="D86" s="204"/>
      <c r="E86" s="205"/>
      <c r="F86" s="205"/>
      <c r="G86" s="205"/>
      <c r="H86" s="205"/>
      <c r="I86" s="205"/>
      <c r="J86" s="205"/>
      <c r="K86" s="206"/>
      <c r="L86" s="206"/>
      <c r="M86" s="207"/>
      <c r="N86" s="208"/>
      <c r="O86" s="207"/>
      <c r="P86" s="208"/>
      <c r="Q86" s="209"/>
      <c r="R86" s="207"/>
    </row>
    <row r="87" spans="1:19" ht="10.5">
      <c r="A87" s="69"/>
      <c r="B87" s="204"/>
      <c r="C87" s="204"/>
      <c r="D87" s="204"/>
      <c r="E87" s="205"/>
      <c r="F87" s="205"/>
      <c r="G87" s="205"/>
      <c r="H87" s="205"/>
      <c r="I87" s="205"/>
      <c r="J87" s="205"/>
      <c r="K87" s="206"/>
      <c r="L87" s="206"/>
      <c r="M87" s="207"/>
      <c r="N87" s="208"/>
      <c r="O87" s="207"/>
      <c r="P87" s="208"/>
      <c r="Q87" s="4" t="str">
        <f>HYPERLINK(Filename&amp;"page3","go to next page")</f>
        <v>go to next page</v>
      </c>
      <c r="R87" s="73"/>
      <c r="S87" s="73"/>
    </row>
  </sheetData>
  <sheetProtection password="F079" sheet="1" selectLockedCells="1"/>
  <mergeCells count="149">
    <mergeCell ref="O80:P80"/>
    <mergeCell ref="O81:P81"/>
    <mergeCell ref="B76:J78"/>
    <mergeCell ref="B79:J79"/>
    <mergeCell ref="K80:N80"/>
    <mergeCell ref="K81:N81"/>
    <mergeCell ref="B80:J80"/>
    <mergeCell ref="B81:J81"/>
    <mergeCell ref="O76:P76"/>
    <mergeCell ref="K76:N76"/>
    <mergeCell ref="K77:N77"/>
    <mergeCell ref="K78:N78"/>
    <mergeCell ref="K79:N79"/>
    <mergeCell ref="O77:P77"/>
    <mergeCell ref="O78:P78"/>
    <mergeCell ref="O79:P79"/>
    <mergeCell ref="Q73:R73"/>
    <mergeCell ref="B74:M74"/>
    <mergeCell ref="O74:P74"/>
    <mergeCell ref="Q74:R74"/>
    <mergeCell ref="B75:M75"/>
    <mergeCell ref="O75:P75"/>
    <mergeCell ref="Q75:R75"/>
    <mergeCell ref="A76:A79"/>
    <mergeCell ref="C36:D36"/>
    <mergeCell ref="K53:K54"/>
    <mergeCell ref="J53:J54"/>
    <mergeCell ref="I53:I54"/>
    <mergeCell ref="H53:H54"/>
    <mergeCell ref="C43:D43"/>
    <mergeCell ref="C42:D42"/>
    <mergeCell ref="C61:D61"/>
    <mergeCell ref="B73:P73"/>
    <mergeCell ref="R51:R52"/>
    <mergeCell ref="F53:F54"/>
    <mergeCell ref="E53:E54"/>
    <mergeCell ref="R53:R54"/>
    <mergeCell ref="Q53:Q54"/>
    <mergeCell ref="P53:P54"/>
    <mergeCell ref="N53:N54"/>
    <mergeCell ref="M53:M54"/>
    <mergeCell ref="L53:L54"/>
    <mergeCell ref="N51:N52"/>
    <mergeCell ref="L51:L52"/>
    <mergeCell ref="B51:B52"/>
    <mergeCell ref="M51:M52"/>
    <mergeCell ref="H51:H52"/>
    <mergeCell ref="I51:I52"/>
    <mergeCell ref="J51:J52"/>
    <mergeCell ref="K51:K52"/>
    <mergeCell ref="P51:P52"/>
    <mergeCell ref="Q51:Q52"/>
    <mergeCell ref="A53:A54"/>
    <mergeCell ref="B53:B54"/>
    <mergeCell ref="C51:C52"/>
    <mergeCell ref="C53:C54"/>
    <mergeCell ref="E51:E52"/>
    <mergeCell ref="F51:F52"/>
    <mergeCell ref="G51:G52"/>
    <mergeCell ref="G53:G54"/>
    <mergeCell ref="C83:R85"/>
    <mergeCell ref="A83:A85"/>
    <mergeCell ref="B83:B85"/>
    <mergeCell ref="R56:R58"/>
    <mergeCell ref="K56:L57"/>
    <mergeCell ref="B56:J58"/>
    <mergeCell ref="M56:M58"/>
    <mergeCell ref="N56:N58"/>
    <mergeCell ref="P56:P58"/>
    <mergeCell ref="A80:A81"/>
    <mergeCell ref="E7:J7"/>
    <mergeCell ref="J44:J45"/>
    <mergeCell ref="I44:I45"/>
    <mergeCell ref="R44:R45"/>
    <mergeCell ref="L44:L45"/>
    <mergeCell ref="K44:K45"/>
    <mergeCell ref="N44:N45"/>
    <mergeCell ref="P44:P45"/>
    <mergeCell ref="Q44:Q45"/>
    <mergeCell ref="G44:G45"/>
    <mergeCell ref="P2:R2"/>
    <mergeCell ref="P3:R3"/>
    <mergeCell ref="A2:N2"/>
    <mergeCell ref="B6:D8"/>
    <mergeCell ref="K6:L7"/>
    <mergeCell ref="A5:C5"/>
    <mergeCell ref="Q6:Q7"/>
    <mergeCell ref="A3:N3"/>
    <mergeCell ref="R6:R8"/>
    <mergeCell ref="E6:J6"/>
    <mergeCell ref="C9:D9"/>
    <mergeCell ref="C18:D18"/>
    <mergeCell ref="C19:D19"/>
    <mergeCell ref="C24:D24"/>
    <mergeCell ref="C22:D22"/>
    <mergeCell ref="C20:D20"/>
    <mergeCell ref="C21:D21"/>
    <mergeCell ref="C34:D34"/>
    <mergeCell ref="C25:D25"/>
    <mergeCell ref="C27:D27"/>
    <mergeCell ref="C28:D28"/>
    <mergeCell ref="C32:D32"/>
    <mergeCell ref="C29:D29"/>
    <mergeCell ref="C30:D30"/>
    <mergeCell ref="C31:D31"/>
    <mergeCell ref="C33:D33"/>
    <mergeCell ref="C26:D26"/>
    <mergeCell ref="C35:D35"/>
    <mergeCell ref="A51:A52"/>
    <mergeCell ref="A44:A45"/>
    <mergeCell ref="C38:D38"/>
    <mergeCell ref="C37:D37"/>
    <mergeCell ref="C39:D39"/>
    <mergeCell ref="B44:B45"/>
    <mergeCell ref="C44:C45"/>
    <mergeCell ref="C40:D40"/>
    <mergeCell ref="C41:D41"/>
    <mergeCell ref="C71:D71"/>
    <mergeCell ref="C68:D68"/>
    <mergeCell ref="C60:D60"/>
    <mergeCell ref="C65:D65"/>
    <mergeCell ref="C69:D69"/>
    <mergeCell ref="C70:D70"/>
    <mergeCell ref="C47:D47"/>
    <mergeCell ref="C63:D63"/>
    <mergeCell ref="C49:D49"/>
    <mergeCell ref="C50:D50"/>
    <mergeCell ref="C55:D55"/>
    <mergeCell ref="C59:D59"/>
    <mergeCell ref="M6:M7"/>
    <mergeCell ref="N6:N7"/>
    <mergeCell ref="P6:P7"/>
    <mergeCell ref="C66:D66"/>
    <mergeCell ref="E44:E45"/>
    <mergeCell ref="M44:M45"/>
    <mergeCell ref="H44:H45"/>
    <mergeCell ref="F44:F45"/>
    <mergeCell ref="C48:D48"/>
    <mergeCell ref="C46:D46"/>
    <mergeCell ref="A56:A58"/>
    <mergeCell ref="Q56:Q58"/>
    <mergeCell ref="Q80:R80"/>
    <mergeCell ref="Q81:R81"/>
    <mergeCell ref="Q76:R76"/>
    <mergeCell ref="Q77:R77"/>
    <mergeCell ref="Q78:R78"/>
    <mergeCell ref="Q79:R79"/>
    <mergeCell ref="C64:D64"/>
    <mergeCell ref="C67:D67"/>
  </mergeCells>
  <dataValidations count="9">
    <dataValidation errorStyle="warning" type="list" showErrorMessage="1" error="You have entered an invalid answer." sqref="Q9:Q44 Q46:Q51 Q53 Q86 Q82 Q63:Q71 Q55 Q59:Q61">
      <formula1>DDL_vaccine_procured</formula1>
    </dataValidation>
    <dataValidation errorStyle="warning" type="list" showErrorMessage="1" error="You have entered an invalid answer." sqref="M86:M87 M9:M51 M53 M82 M63:M71 M59:M61 M55">
      <formula1>DDL_geo_area</formula1>
    </dataValidation>
    <dataValidation type="list" allowBlank="1" sqref="K86:K87 K9:K51 K53 K59:K61 K63:K71 K82 K55">
      <formula1>DDL_months</formula1>
    </dataValidation>
    <dataValidation type="list" allowBlank="1" sqref="L86:L87 L9:L51 L53 L59:L61 L63:L71 L82 L55">
      <formula1>DDL_vi_years</formula1>
    </dataValidation>
    <dataValidation type="list" allowBlank="1" sqref="D10:D17 D23">
      <formula1>DDL_pick_cell_type</formula1>
    </dataValidation>
    <dataValidation allowBlank="1" showInputMessage="1" showErrorMessage="1" prompt="Use additional rows (2480 and below) to record multiple manufacturers for the same vaccine" sqref="P9:P55"/>
    <dataValidation allowBlank="1" sqref="K72:L72"/>
    <dataValidation errorStyle="warning" showErrorMessage="1" error="You have entered an invalid answer." sqref="M72 N74:N75 Q76:R81"/>
    <dataValidation type="list" allowBlank="1" showInputMessage="1" showErrorMessage="1" sqref="O76:P81">
      <formula1>DDL_yes_no_NR_ND</formula1>
    </dataValidation>
  </dataValidations>
  <printOptions/>
  <pageMargins left="0.7480314960629921" right="0.7480314960629921" top="0.31496062992125984" bottom="0.4724409448818898" header="0.1968503937007874" footer="0.15748031496062992"/>
  <pageSetup horizontalDpi="600" verticalDpi="600" orientation="landscape" scale="55" r:id="rId1"/>
  <headerFooter alignWithMargins="0">
    <oddFooter>&amp;L&amp;"Verdana,Regular"&amp;8WHO/UNICEF JRF data for 2014
&amp;F&amp;R&amp;"Verdana,Regular"&amp;8Section &amp;A, pg. &amp;P</oddFooter>
  </headerFooter>
  <rowBreaks count="1" manualBreakCount="1">
    <brk id="71" max="255" man="1"/>
  </rowBreaks>
  <colBreaks count="10" manualBreakCount="10">
    <brk id="29" max="65535" man="1"/>
    <brk id="32" max="65535" man="1"/>
    <brk id="41" max="65535" man="1"/>
    <brk id="50" max="65535" man="1"/>
    <brk id="52" max="65535" man="1"/>
    <brk id="61" max="65535" man="1"/>
    <brk id="70" max="65535" man="1"/>
    <brk id="79" max="65535" man="1"/>
    <brk id="88" max="65535" man="1"/>
    <brk id="97" max="65535" man="1"/>
  </colBreaks>
  <ignoredErrors>
    <ignoredError sqref="B4:C5 A4"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showGridLines="0" showRowColHeaders="0" zoomScaleSheetLayoutView="100" workbookViewId="0" topLeftCell="A1">
      <selection activeCell="G4" sqref="G4:H4"/>
    </sheetView>
  </sheetViews>
  <sheetFormatPr defaultColWidth="9.140625" defaultRowHeight="12.75"/>
  <cols>
    <col min="1" max="1" width="9.140625" style="297" customWidth="1"/>
    <col min="2" max="2" width="23.7109375" style="297" customWidth="1"/>
    <col min="3" max="6" width="12.7109375" style="297" customWidth="1"/>
    <col min="7" max="7" width="12.8515625" style="297" customWidth="1"/>
    <col min="8" max="8" width="18.7109375" style="297" customWidth="1"/>
    <col min="9" max="9" width="11.7109375" style="297" customWidth="1"/>
    <col min="10" max="10" width="12.140625" style="297" customWidth="1"/>
    <col min="11" max="16384" width="9.140625" style="297" customWidth="1"/>
  </cols>
  <sheetData>
    <row r="1" spans="1:9" ht="10.5">
      <c r="A1" s="63"/>
      <c r="B1" s="63"/>
      <c r="C1" s="63"/>
      <c r="D1" s="63"/>
      <c r="E1" s="63"/>
      <c r="F1" s="63"/>
      <c r="G1" s="63"/>
      <c r="H1" s="63"/>
      <c r="I1" s="63"/>
    </row>
    <row r="2" spans="1:10" ht="19.5" customHeight="1">
      <c r="A2" s="495" t="s">
        <v>671</v>
      </c>
      <c r="B2" s="496"/>
      <c r="C2" s="496"/>
      <c r="D2" s="496"/>
      <c r="E2" s="496"/>
      <c r="F2" s="496"/>
      <c r="G2" s="496"/>
      <c r="H2" s="496"/>
      <c r="I2" s="329"/>
      <c r="J2" s="329"/>
    </row>
    <row r="3" spans="1:10" ht="57.75" customHeight="1" thickBot="1">
      <c r="A3" s="585" t="s">
        <v>1019</v>
      </c>
      <c r="B3" s="586"/>
      <c r="C3" s="586"/>
      <c r="D3" s="586"/>
      <c r="E3" s="586"/>
      <c r="F3" s="586"/>
      <c r="G3" s="586"/>
      <c r="H3" s="587"/>
      <c r="I3" s="330"/>
      <c r="J3" s="330"/>
    </row>
    <row r="4" spans="1:9" ht="15" customHeight="1">
      <c r="A4" s="65">
        <v>3000</v>
      </c>
      <c r="B4" s="582" t="s">
        <v>49</v>
      </c>
      <c r="C4" s="582"/>
      <c r="D4" s="582"/>
      <c r="E4" s="582"/>
      <c r="F4" s="582"/>
      <c r="G4" s="583" t="s">
        <v>546</v>
      </c>
      <c r="H4" s="584"/>
      <c r="I4" s="63"/>
    </row>
    <row r="5" spans="1:9" ht="15" customHeight="1">
      <c r="A5" s="65"/>
      <c r="B5" s="590" t="s">
        <v>798</v>
      </c>
      <c r="C5" s="591"/>
      <c r="D5" s="591"/>
      <c r="E5" s="591"/>
      <c r="F5" s="591"/>
      <c r="G5" s="591"/>
      <c r="H5" s="592"/>
      <c r="I5" s="63"/>
    </row>
    <row r="6" spans="1:9" ht="15" customHeight="1">
      <c r="A6" s="65">
        <v>3010</v>
      </c>
      <c r="B6" s="573" t="s">
        <v>683</v>
      </c>
      <c r="C6" s="574"/>
      <c r="D6" s="593"/>
      <c r="E6" s="597" t="s">
        <v>50</v>
      </c>
      <c r="F6" s="598"/>
      <c r="G6" s="604" t="s">
        <v>546</v>
      </c>
      <c r="H6" s="605"/>
      <c r="I6" s="63"/>
    </row>
    <row r="7" spans="1:9" ht="15" customHeight="1">
      <c r="A7" s="65">
        <v>3020</v>
      </c>
      <c r="B7" s="594"/>
      <c r="C7" s="595"/>
      <c r="D7" s="596"/>
      <c r="E7" s="599" t="s">
        <v>402</v>
      </c>
      <c r="F7" s="600"/>
      <c r="G7" s="604" t="s">
        <v>546</v>
      </c>
      <c r="H7" s="605"/>
      <c r="I7" s="63"/>
    </row>
    <row r="8" spans="1:9" ht="15" customHeight="1">
      <c r="A8" s="65">
        <v>3030</v>
      </c>
      <c r="B8" s="594"/>
      <c r="C8" s="595"/>
      <c r="D8" s="596"/>
      <c r="E8" s="599" t="s">
        <v>403</v>
      </c>
      <c r="F8" s="600"/>
      <c r="G8" s="604" t="s">
        <v>546</v>
      </c>
      <c r="H8" s="605"/>
      <c r="I8" s="63"/>
    </row>
    <row r="9" spans="1:9" ht="15" customHeight="1">
      <c r="A9" s="65">
        <v>3040</v>
      </c>
      <c r="B9" s="594"/>
      <c r="C9" s="595"/>
      <c r="D9" s="596"/>
      <c r="E9" s="602" t="s">
        <v>404</v>
      </c>
      <c r="F9" s="603"/>
      <c r="G9" s="588" t="s">
        <v>546</v>
      </c>
      <c r="H9" s="589"/>
      <c r="I9" s="63"/>
    </row>
    <row r="10" spans="1:9" ht="23.25" customHeight="1" thickBot="1">
      <c r="A10" s="68">
        <v>3050</v>
      </c>
      <c r="B10" s="581" t="s">
        <v>596</v>
      </c>
      <c r="C10" s="581"/>
      <c r="D10" s="581"/>
      <c r="E10" s="581"/>
      <c r="F10" s="581"/>
      <c r="G10" s="579" t="s">
        <v>546</v>
      </c>
      <c r="H10" s="580"/>
      <c r="I10" s="63"/>
    </row>
    <row r="11" spans="1:10" s="298" customFormat="1" ht="27.75" customHeight="1">
      <c r="A11" s="331"/>
      <c r="B11" s="331"/>
      <c r="C11" s="331"/>
      <c r="D11" s="331"/>
      <c r="E11" s="331"/>
      <c r="F11" s="331"/>
      <c r="G11" s="331"/>
      <c r="H11" s="331"/>
      <c r="I11" s="331"/>
      <c r="J11" s="297"/>
    </row>
    <row r="12" spans="1:9" ht="14.25">
      <c r="A12" s="332" t="s">
        <v>176</v>
      </c>
      <c r="B12" s="63"/>
      <c r="C12" s="63"/>
      <c r="D12" s="63"/>
      <c r="E12" s="63"/>
      <c r="F12" s="63"/>
      <c r="G12" s="63"/>
      <c r="H12" s="63"/>
      <c r="I12" s="63"/>
    </row>
    <row r="13" spans="1:9" ht="11.25" thickBot="1">
      <c r="A13" s="601" t="str">
        <f>HYPERLINK(CONCATENATE(Filename,"Ins3060_3170"),"(Table instructions)")</f>
        <v>(Table instructions)</v>
      </c>
      <c r="B13" s="601"/>
      <c r="C13" s="333"/>
      <c r="D13" s="63"/>
      <c r="E13" s="63"/>
      <c r="F13" s="63"/>
      <c r="G13" s="63"/>
      <c r="H13" s="63"/>
      <c r="I13" s="63"/>
    </row>
    <row r="14" spans="1:10" ht="52.5">
      <c r="A14" s="467"/>
      <c r="B14" s="609" t="s">
        <v>78</v>
      </c>
      <c r="C14" s="339" t="s">
        <v>593</v>
      </c>
      <c r="D14" s="339" t="s">
        <v>592</v>
      </c>
      <c r="E14" s="339" t="s">
        <v>676</v>
      </c>
      <c r="F14" s="339" t="s">
        <v>677</v>
      </c>
      <c r="G14" s="339" t="s">
        <v>796</v>
      </c>
      <c r="H14" s="339" t="s">
        <v>797</v>
      </c>
      <c r="I14" s="339" t="s">
        <v>678</v>
      </c>
      <c r="J14" s="340" t="s">
        <v>1020</v>
      </c>
    </row>
    <row r="15" spans="1:10" ht="15" customHeight="1">
      <c r="A15" s="469"/>
      <c r="B15" s="610"/>
      <c r="C15" s="341" t="str">
        <f>HYPERLINK(CONCATENATE(Filename,"Ins3060_3170A"),"(instructions)")</f>
        <v>(instructions)</v>
      </c>
      <c r="D15" s="341" t="str">
        <f>HYPERLINK(CONCATENATE(Filename,"Ins3060_3170B"),"(instructions)")</f>
        <v>(instructions)</v>
      </c>
      <c r="E15" s="342"/>
      <c r="F15" s="342"/>
      <c r="G15" s="341" t="str">
        <f>HYPERLINK(CONCATENATE(Filename,"Ins3060_3170E"),"(instructions)")</f>
        <v>(instructions)</v>
      </c>
      <c r="H15" s="341" t="str">
        <f>HYPERLINK(CONCATENATE(Filename,"Ins3060_3170F"),"(instructions)")</f>
        <v>(instructions)</v>
      </c>
      <c r="I15" s="341" t="str">
        <f>HYPERLINK(CONCATENATE(Filename,"Ins3060_3170G"),"(instructions)")</f>
        <v>(instructions)</v>
      </c>
      <c r="J15" s="343"/>
    </row>
    <row r="16" spans="1:10" ht="15" customHeight="1">
      <c r="A16" s="65">
        <v>3060</v>
      </c>
      <c r="B16" s="334"/>
      <c r="C16" s="335"/>
      <c r="D16" s="335"/>
      <c r="E16" s="346" t="s">
        <v>546</v>
      </c>
      <c r="F16" s="346" t="s">
        <v>546</v>
      </c>
      <c r="G16" s="335"/>
      <c r="H16" s="335"/>
      <c r="I16" s="335"/>
      <c r="J16" s="344" t="s">
        <v>546</v>
      </c>
    </row>
    <row r="17" spans="1:10" ht="15" customHeight="1">
      <c r="A17" s="65">
        <v>3070</v>
      </c>
      <c r="B17" s="334"/>
      <c r="C17" s="335"/>
      <c r="D17" s="335"/>
      <c r="E17" s="346" t="s">
        <v>546</v>
      </c>
      <c r="F17" s="346" t="s">
        <v>546</v>
      </c>
      <c r="G17" s="335"/>
      <c r="H17" s="335"/>
      <c r="I17" s="335"/>
      <c r="J17" s="344" t="s">
        <v>546</v>
      </c>
    </row>
    <row r="18" spans="1:10" ht="15" customHeight="1">
      <c r="A18" s="65">
        <v>3080</v>
      </c>
      <c r="B18" s="334"/>
      <c r="C18" s="335"/>
      <c r="D18" s="335"/>
      <c r="E18" s="346" t="s">
        <v>546</v>
      </c>
      <c r="F18" s="346" t="s">
        <v>546</v>
      </c>
      <c r="G18" s="335"/>
      <c r="H18" s="335"/>
      <c r="I18" s="335"/>
      <c r="J18" s="344" t="s">
        <v>546</v>
      </c>
    </row>
    <row r="19" spans="1:10" ht="15" customHeight="1">
      <c r="A19" s="65">
        <v>3090</v>
      </c>
      <c r="B19" s="334"/>
      <c r="C19" s="335"/>
      <c r="D19" s="335"/>
      <c r="E19" s="346" t="s">
        <v>546</v>
      </c>
      <c r="F19" s="346" t="s">
        <v>546</v>
      </c>
      <c r="G19" s="335"/>
      <c r="H19" s="335"/>
      <c r="I19" s="335"/>
      <c r="J19" s="344" t="s">
        <v>546</v>
      </c>
    </row>
    <row r="20" spans="1:10" ht="15" customHeight="1">
      <c r="A20" s="65">
        <v>3100</v>
      </c>
      <c r="B20" s="334"/>
      <c r="C20" s="335"/>
      <c r="D20" s="335"/>
      <c r="E20" s="346" t="s">
        <v>546</v>
      </c>
      <c r="F20" s="346" t="s">
        <v>546</v>
      </c>
      <c r="G20" s="335"/>
      <c r="H20" s="335"/>
      <c r="I20" s="335"/>
      <c r="J20" s="344" t="s">
        <v>546</v>
      </c>
    </row>
    <row r="21" spans="1:10" ht="15" customHeight="1">
      <c r="A21" s="65">
        <v>3110</v>
      </c>
      <c r="B21" s="334"/>
      <c r="C21" s="335"/>
      <c r="D21" s="335"/>
      <c r="E21" s="346" t="s">
        <v>546</v>
      </c>
      <c r="F21" s="346" t="s">
        <v>546</v>
      </c>
      <c r="G21" s="335"/>
      <c r="H21" s="335"/>
      <c r="I21" s="335"/>
      <c r="J21" s="344" t="s">
        <v>546</v>
      </c>
    </row>
    <row r="22" spans="1:10" ht="15" customHeight="1">
      <c r="A22" s="65">
        <v>3120</v>
      </c>
      <c r="B22" s="334"/>
      <c r="C22" s="335"/>
      <c r="D22" s="335"/>
      <c r="E22" s="346" t="s">
        <v>546</v>
      </c>
      <c r="F22" s="346" t="s">
        <v>546</v>
      </c>
      <c r="G22" s="335"/>
      <c r="H22" s="335"/>
      <c r="I22" s="335"/>
      <c r="J22" s="344" t="s">
        <v>546</v>
      </c>
    </row>
    <row r="23" spans="1:10" ht="15" customHeight="1">
      <c r="A23" s="65">
        <v>3130</v>
      </c>
      <c r="B23" s="334"/>
      <c r="C23" s="335"/>
      <c r="D23" s="335"/>
      <c r="E23" s="346" t="s">
        <v>546</v>
      </c>
      <c r="F23" s="346" t="s">
        <v>546</v>
      </c>
      <c r="G23" s="335"/>
      <c r="H23" s="335"/>
      <c r="I23" s="335"/>
      <c r="J23" s="344" t="s">
        <v>546</v>
      </c>
    </row>
    <row r="24" spans="1:10" ht="15" customHeight="1">
      <c r="A24" s="65">
        <v>3140</v>
      </c>
      <c r="B24" s="334"/>
      <c r="C24" s="335"/>
      <c r="D24" s="335"/>
      <c r="E24" s="346" t="s">
        <v>546</v>
      </c>
      <c r="F24" s="346" t="s">
        <v>546</v>
      </c>
      <c r="G24" s="335"/>
      <c r="H24" s="335"/>
      <c r="I24" s="335"/>
      <c r="J24" s="344" t="s">
        <v>546</v>
      </c>
    </row>
    <row r="25" spans="1:10" ht="15" customHeight="1">
      <c r="A25" s="65">
        <v>3150</v>
      </c>
      <c r="B25" s="334"/>
      <c r="C25" s="335"/>
      <c r="D25" s="335"/>
      <c r="E25" s="346" t="s">
        <v>546</v>
      </c>
      <c r="F25" s="346" t="s">
        <v>546</v>
      </c>
      <c r="G25" s="335"/>
      <c r="H25" s="335"/>
      <c r="I25" s="335"/>
      <c r="J25" s="344" t="s">
        <v>546</v>
      </c>
    </row>
    <row r="26" spans="1:10" ht="15" customHeight="1">
      <c r="A26" s="65">
        <v>3160</v>
      </c>
      <c r="B26" s="334"/>
      <c r="C26" s="335"/>
      <c r="D26" s="335"/>
      <c r="E26" s="346" t="s">
        <v>546</v>
      </c>
      <c r="F26" s="346" t="s">
        <v>546</v>
      </c>
      <c r="G26" s="335"/>
      <c r="H26" s="335"/>
      <c r="I26" s="335"/>
      <c r="J26" s="344" t="s">
        <v>546</v>
      </c>
    </row>
    <row r="27" spans="1:10" ht="15" customHeight="1" thickBot="1">
      <c r="A27" s="65">
        <v>3170</v>
      </c>
      <c r="B27" s="336"/>
      <c r="C27" s="337"/>
      <c r="D27" s="337"/>
      <c r="E27" s="347" t="s">
        <v>546</v>
      </c>
      <c r="F27" s="347" t="s">
        <v>546</v>
      </c>
      <c r="G27" s="337"/>
      <c r="H27" s="337"/>
      <c r="I27" s="337"/>
      <c r="J27" s="345" t="s">
        <v>546</v>
      </c>
    </row>
    <row r="28" spans="1:9" ht="15" customHeight="1">
      <c r="A28" s="63"/>
      <c r="B28" s="63"/>
      <c r="C28" s="63"/>
      <c r="D28" s="63"/>
      <c r="E28" s="63"/>
      <c r="F28" s="63"/>
      <c r="G28" s="63"/>
      <c r="H28" s="63"/>
      <c r="I28" s="63"/>
    </row>
    <row r="29" spans="1:9" ht="18.75" customHeight="1" thickBot="1">
      <c r="A29" s="69"/>
      <c r="B29" s="204"/>
      <c r="C29" s="209"/>
      <c r="D29" s="209"/>
      <c r="E29" s="209"/>
      <c r="F29" s="209"/>
      <c r="G29" s="209"/>
      <c r="H29" s="209"/>
      <c r="I29" s="63"/>
    </row>
    <row r="30" spans="1:9" ht="43.5" customHeight="1">
      <c r="A30" s="467">
        <v>3180</v>
      </c>
      <c r="B30" s="606" t="s">
        <v>578</v>
      </c>
      <c r="C30" s="534"/>
      <c r="D30" s="534"/>
      <c r="E30" s="534"/>
      <c r="F30" s="534"/>
      <c r="G30" s="534"/>
      <c r="H30" s="535"/>
      <c r="I30" s="63"/>
    </row>
    <row r="31" spans="1:8" ht="11.25" customHeight="1">
      <c r="A31" s="468"/>
      <c r="B31" s="607"/>
      <c r="C31" s="536"/>
      <c r="D31" s="536"/>
      <c r="E31" s="536"/>
      <c r="F31" s="536"/>
      <c r="G31" s="536"/>
      <c r="H31" s="537"/>
    </row>
    <row r="32" spans="1:8" ht="11.25" thickBot="1">
      <c r="A32" s="469"/>
      <c r="B32" s="608"/>
      <c r="C32" s="538"/>
      <c r="D32" s="538"/>
      <c r="E32" s="538"/>
      <c r="F32" s="538"/>
      <c r="G32" s="538"/>
      <c r="H32" s="539"/>
    </row>
    <row r="33" ht="10.5">
      <c r="I33" s="338" t="str">
        <f>HYPERLINK(Filename&amp;"page4A","go to next page")</f>
        <v>go to next page</v>
      </c>
    </row>
  </sheetData>
  <sheetProtection password="F079" sheet="1" selectLockedCells="1"/>
  <mergeCells count="22">
    <mergeCell ref="A30:A32"/>
    <mergeCell ref="B30:B32"/>
    <mergeCell ref="C30:H32"/>
    <mergeCell ref="G8:H8"/>
    <mergeCell ref="B14:B15"/>
    <mergeCell ref="A14:A15"/>
    <mergeCell ref="E7:F7"/>
    <mergeCell ref="E8:F8"/>
    <mergeCell ref="A13:B13"/>
    <mergeCell ref="E9:F9"/>
    <mergeCell ref="G6:H6"/>
    <mergeCell ref="G7:H7"/>
    <mergeCell ref="A2:H2"/>
    <mergeCell ref="G10:H10"/>
    <mergeCell ref="B10:F10"/>
    <mergeCell ref="B4:F4"/>
    <mergeCell ref="G4:H4"/>
    <mergeCell ref="A3:H3"/>
    <mergeCell ref="G9:H9"/>
    <mergeCell ref="B5:H5"/>
    <mergeCell ref="B6:D9"/>
    <mergeCell ref="E6:F6"/>
  </mergeCells>
  <dataValidations count="4">
    <dataValidation type="list" allowBlank="1" showErrorMessage="1" error="Please pick value from the list." sqref="G10:H10 G4 G6:G9">
      <formula1>DDL_Yes_no</formula1>
    </dataValidation>
    <dataValidation type="list" allowBlank="1" showErrorMessage="1" error="Please pick a value from the list." sqref="F16:F27">
      <formula1>DDL_geo_area</formula1>
    </dataValidation>
    <dataValidation type="list" allowBlank="1" showErrorMessage="1" error="Please pick a value from the list." sqref="E16:E27">
      <formula1>DDL_sex</formula1>
    </dataValidation>
    <dataValidation type="list" allowBlank="1" showErrorMessage="1" error="Please pick a value from the list." sqref="J16:J27">
      <formula1>DDL_Yes_no</formula1>
    </dataValidation>
  </dataValidations>
  <printOptions/>
  <pageMargins left="0.984251968503937" right="0.15748031496062992" top="0.984251968503937" bottom="0.984251968503937" header="0.5118110236220472" footer="0.5118110236220472"/>
  <pageSetup fitToHeight="1" fitToWidth="1" horizontalDpi="600" verticalDpi="600" orientation="landscape" paperSize="9" scale="76" r:id="rId1"/>
  <headerFooter alignWithMargins="0">
    <oddFooter>&amp;L&amp;"Verdana,Regular"&amp;8WHO/UNICEF JRF data for 2014
&amp;F&amp;R&amp;"Verdana,Regular"&amp;8Section &amp;A, pg. &amp;P</oddFooter>
  </headerFooter>
</worksheet>
</file>

<file path=xl/worksheets/sheet5.xml><?xml version="1.0" encoding="utf-8"?>
<worksheet xmlns="http://schemas.openxmlformats.org/spreadsheetml/2006/main" xmlns:r="http://schemas.openxmlformats.org/officeDocument/2006/relationships">
  <dimension ref="A2:H68"/>
  <sheetViews>
    <sheetView showGridLines="0" showRowColHeaders="0" zoomScaleSheetLayoutView="100" workbookViewId="0" topLeftCell="A40">
      <selection activeCell="D10" sqref="D10:E10"/>
    </sheetView>
  </sheetViews>
  <sheetFormatPr defaultColWidth="9.140625" defaultRowHeight="12.75"/>
  <cols>
    <col min="1" max="1" width="6.421875" style="20" customWidth="1"/>
    <col min="2" max="2" width="28.00390625" style="19" customWidth="1"/>
    <col min="3" max="3" width="13.28125" style="19" customWidth="1"/>
    <col min="4" max="4" width="14.28125" style="19" customWidth="1"/>
    <col min="5" max="5" width="12.28125" style="19" customWidth="1"/>
    <col min="6" max="6" width="16.7109375" style="19" customWidth="1"/>
    <col min="7" max="7" width="15.7109375" style="19" customWidth="1"/>
    <col min="8" max="8" width="15.8515625" style="19" customWidth="1"/>
    <col min="9" max="16384" width="9.140625" style="19" customWidth="1"/>
  </cols>
  <sheetData>
    <row r="1" ht="9.75" customHeight="1"/>
    <row r="2" spans="1:8" ht="22.5" customHeight="1">
      <c r="A2" s="652" t="s">
        <v>672</v>
      </c>
      <c r="B2" s="652"/>
      <c r="C2" s="652"/>
      <c r="D2" s="652"/>
      <c r="E2" s="652"/>
      <c r="F2" s="652"/>
      <c r="G2" s="652"/>
      <c r="H2" s="652"/>
    </row>
    <row r="3" spans="1:8" ht="22.5" customHeight="1">
      <c r="A3" s="653" t="s">
        <v>865</v>
      </c>
      <c r="B3" s="654"/>
      <c r="C3" s="654"/>
      <c r="D3" s="654"/>
      <c r="E3" s="654"/>
      <c r="F3" s="654"/>
      <c r="G3" s="654"/>
      <c r="H3" s="654"/>
    </row>
    <row r="5" spans="1:2" ht="21" customHeight="1">
      <c r="A5" s="150" t="s">
        <v>819</v>
      </c>
      <c r="B5" s="151"/>
    </row>
    <row r="6" spans="1:3" ht="15" customHeight="1" thickBot="1">
      <c r="A6" s="655" t="str">
        <f>HYPERLINK(CONCATENATE(Filename,"Ins4010_4220"),"(Table instructions)")</f>
        <v>(Table instructions)</v>
      </c>
      <c r="B6" s="655"/>
      <c r="C6" s="21"/>
    </row>
    <row r="7" spans="1:8" ht="18" customHeight="1">
      <c r="A7" s="540"/>
      <c r="B7" s="658" t="s">
        <v>467</v>
      </c>
      <c r="C7" s="659"/>
      <c r="D7" s="152" t="s">
        <v>616</v>
      </c>
      <c r="E7" s="153"/>
      <c r="F7" s="127" t="s">
        <v>617</v>
      </c>
      <c r="G7" s="173" t="s">
        <v>452</v>
      </c>
      <c r="H7" s="154" t="s">
        <v>454</v>
      </c>
    </row>
    <row r="8" spans="1:8" ht="65.25" customHeight="1">
      <c r="A8" s="468"/>
      <c r="B8" s="650" t="s">
        <v>846</v>
      </c>
      <c r="C8" s="509"/>
      <c r="D8" s="656" t="s">
        <v>383</v>
      </c>
      <c r="E8" s="657"/>
      <c r="F8" s="174" t="s">
        <v>422</v>
      </c>
      <c r="G8" s="230" t="s">
        <v>453</v>
      </c>
      <c r="H8" s="155" t="s">
        <v>455</v>
      </c>
    </row>
    <row r="9" spans="1:8" ht="12" customHeight="1">
      <c r="A9" s="156"/>
      <c r="B9" s="157"/>
      <c r="C9" s="158"/>
      <c r="D9" s="37" t="str">
        <f>HYPERLINK(CONCATENATE(Filename,"Ins4010_4220_A"),"(instructions)")</f>
        <v>(instructions)</v>
      </c>
      <c r="E9" s="159"/>
      <c r="F9" s="378" t="str">
        <f>HYPERLINK(CONCATENATE(Filename,"Ins4010_4220_B"),"(instructions)")</f>
        <v>(instructions)</v>
      </c>
      <c r="G9" s="160"/>
      <c r="H9" s="161"/>
    </row>
    <row r="10" spans="1:8" ht="21" customHeight="1">
      <c r="A10" s="156">
        <v>4010</v>
      </c>
      <c r="B10" s="649" t="s">
        <v>468</v>
      </c>
      <c r="C10" s="487"/>
      <c r="D10" s="637" t="s">
        <v>521</v>
      </c>
      <c r="E10" s="638"/>
      <c r="F10" s="175"/>
      <c r="G10" s="59"/>
      <c r="H10" s="210"/>
    </row>
    <row r="11" spans="1:8" ht="21" customHeight="1">
      <c r="A11" s="65">
        <v>4020</v>
      </c>
      <c r="B11" s="66" t="s">
        <v>114</v>
      </c>
      <c r="C11" s="34" t="str">
        <f>HYPERLINK(CONCATENATE(Filename,"Ins4020"),"(instructions)")</f>
        <v>(instructions)</v>
      </c>
      <c r="D11" s="637" t="s">
        <v>521</v>
      </c>
      <c r="E11" s="638"/>
      <c r="F11" s="60"/>
      <c r="G11" s="59"/>
      <c r="H11" s="176"/>
    </row>
    <row r="12" spans="1:8" ht="21" customHeight="1">
      <c r="A12" s="65">
        <v>4030</v>
      </c>
      <c r="B12" s="485" t="s">
        <v>551</v>
      </c>
      <c r="C12" s="486"/>
      <c r="D12" s="637" t="s">
        <v>520</v>
      </c>
      <c r="E12" s="638"/>
      <c r="F12" s="60"/>
      <c r="G12" s="59"/>
      <c r="H12" s="176"/>
    </row>
    <row r="13" spans="1:8" ht="21" customHeight="1">
      <c r="A13" s="65">
        <v>4040</v>
      </c>
      <c r="B13" s="485" t="s">
        <v>552</v>
      </c>
      <c r="C13" s="486"/>
      <c r="D13" s="637" t="s">
        <v>520</v>
      </c>
      <c r="E13" s="638"/>
      <c r="F13" s="60"/>
      <c r="G13" s="59"/>
      <c r="H13" s="176"/>
    </row>
    <row r="14" spans="1:8" ht="21" customHeight="1">
      <c r="A14" s="65">
        <v>4050</v>
      </c>
      <c r="B14" s="420" t="s">
        <v>990</v>
      </c>
      <c r="C14" s="421"/>
      <c r="D14" s="644" t="s">
        <v>1030</v>
      </c>
      <c r="E14" s="645"/>
      <c r="F14" s="60"/>
      <c r="G14" s="59"/>
      <c r="H14" s="176"/>
    </row>
    <row r="15" spans="1:8" ht="21" customHeight="1">
      <c r="A15" s="65">
        <v>4060</v>
      </c>
      <c r="B15" s="485" t="s">
        <v>950</v>
      </c>
      <c r="C15" s="486"/>
      <c r="D15" s="637" t="s">
        <v>520</v>
      </c>
      <c r="E15" s="638"/>
      <c r="F15" s="60"/>
      <c r="G15" s="59"/>
      <c r="H15" s="176"/>
    </row>
    <row r="16" spans="1:8" ht="21" customHeight="1">
      <c r="A16" s="65">
        <v>4070</v>
      </c>
      <c r="B16" s="66" t="s">
        <v>553</v>
      </c>
      <c r="C16" s="34" t="str">
        <f>HYPERLINK(CONCATENATE(Filename,"Ins4070"),"(instructions)")</f>
        <v>(instructions)</v>
      </c>
      <c r="D16" s="637" t="s">
        <v>520</v>
      </c>
      <c r="E16" s="638"/>
      <c r="F16" s="60"/>
      <c r="G16" s="59"/>
      <c r="H16" s="176"/>
    </row>
    <row r="17" spans="1:8" ht="21" customHeight="1">
      <c r="A17" s="65">
        <v>4080</v>
      </c>
      <c r="B17" s="66" t="s">
        <v>554</v>
      </c>
      <c r="C17" s="34" t="str">
        <f>HYPERLINK(CONCATENATE(Filename,"Ins4080"),"(instructions)")</f>
        <v>(instructions)</v>
      </c>
      <c r="D17" s="637" t="s">
        <v>520</v>
      </c>
      <c r="E17" s="638"/>
      <c r="F17" s="60"/>
      <c r="G17" s="59"/>
      <c r="H17" s="176"/>
    </row>
    <row r="18" spans="1:8" ht="21" customHeight="1">
      <c r="A18" s="65">
        <v>4090</v>
      </c>
      <c r="B18" s="485" t="s">
        <v>555</v>
      </c>
      <c r="C18" s="486"/>
      <c r="D18" s="637" t="s">
        <v>520</v>
      </c>
      <c r="E18" s="638"/>
      <c r="F18" s="60"/>
      <c r="G18" s="59"/>
      <c r="H18" s="176"/>
    </row>
    <row r="19" spans="1:8" ht="21" customHeight="1">
      <c r="A19" s="65">
        <v>4100</v>
      </c>
      <c r="B19" s="485" t="s">
        <v>388</v>
      </c>
      <c r="C19" s="486"/>
      <c r="D19" s="637" t="s">
        <v>520</v>
      </c>
      <c r="E19" s="638"/>
      <c r="F19" s="60"/>
      <c r="G19" s="59"/>
      <c r="H19" s="176"/>
    </row>
    <row r="20" spans="1:8" ht="21" customHeight="1">
      <c r="A20" s="65">
        <v>4110</v>
      </c>
      <c r="B20" s="420" t="s">
        <v>799</v>
      </c>
      <c r="C20" s="421"/>
      <c r="D20" s="637" t="s">
        <v>520</v>
      </c>
      <c r="E20" s="638"/>
      <c r="F20" s="60"/>
      <c r="G20" s="59"/>
      <c r="H20" s="176"/>
    </row>
    <row r="21" spans="1:8" ht="21" customHeight="1">
      <c r="A21" s="65">
        <v>4120</v>
      </c>
      <c r="B21" s="485" t="s">
        <v>389</v>
      </c>
      <c r="C21" s="486"/>
      <c r="D21" s="644" t="s">
        <v>1030</v>
      </c>
      <c r="E21" s="645"/>
      <c r="F21" s="60"/>
      <c r="G21" s="59"/>
      <c r="H21" s="176"/>
    </row>
    <row r="22" spans="1:8" ht="21" customHeight="1">
      <c r="A22" s="65">
        <v>4130</v>
      </c>
      <c r="B22" s="485" t="s">
        <v>670</v>
      </c>
      <c r="C22" s="486"/>
      <c r="D22" s="637" t="s">
        <v>520</v>
      </c>
      <c r="E22" s="638"/>
      <c r="F22" s="60"/>
      <c r="G22" s="59"/>
      <c r="H22" s="176"/>
    </row>
    <row r="23" spans="1:8" ht="29.25" customHeight="1">
      <c r="A23" s="65">
        <v>4140</v>
      </c>
      <c r="B23" s="485" t="s">
        <v>584</v>
      </c>
      <c r="C23" s="486"/>
      <c r="D23" s="637" t="s">
        <v>520</v>
      </c>
      <c r="E23" s="638"/>
      <c r="F23" s="60"/>
      <c r="G23" s="59"/>
      <c r="H23" s="176"/>
    </row>
    <row r="24" spans="1:8" ht="21" customHeight="1">
      <c r="A24" s="65">
        <v>4150</v>
      </c>
      <c r="B24" s="66" t="s">
        <v>868</v>
      </c>
      <c r="C24" s="262"/>
      <c r="D24" s="637" t="s">
        <v>520</v>
      </c>
      <c r="E24" s="638"/>
      <c r="F24" s="60"/>
      <c r="G24" s="59"/>
      <c r="H24" s="176"/>
    </row>
    <row r="25" spans="1:8" ht="21" customHeight="1">
      <c r="A25" s="65">
        <v>4160</v>
      </c>
      <c r="B25" s="256" t="s">
        <v>101</v>
      </c>
      <c r="C25" s="263" t="str">
        <f>HYPERLINK(CONCATENATE(Filename,"Ins4150_4170"),"(instructions)")</f>
        <v>(instructions)</v>
      </c>
      <c r="D25" s="614" t="s">
        <v>1030</v>
      </c>
      <c r="E25" s="615"/>
      <c r="F25" s="60"/>
      <c r="G25" s="59"/>
      <c r="H25" s="176"/>
    </row>
    <row r="26" spans="1:8" ht="21" customHeight="1">
      <c r="A26" s="65">
        <v>4170</v>
      </c>
      <c r="B26" s="268" t="s">
        <v>869</v>
      </c>
      <c r="C26" s="264"/>
      <c r="D26" s="614" t="s">
        <v>1030</v>
      </c>
      <c r="E26" s="615"/>
      <c r="F26" s="60"/>
      <c r="G26" s="59"/>
      <c r="H26" s="176"/>
    </row>
    <row r="27" spans="1:8" ht="21" customHeight="1">
      <c r="A27" s="65">
        <v>4180</v>
      </c>
      <c r="B27" s="485" t="s">
        <v>538</v>
      </c>
      <c r="C27" s="486"/>
      <c r="D27" s="637" t="s">
        <v>520</v>
      </c>
      <c r="E27" s="638"/>
      <c r="F27" s="60"/>
      <c r="G27" s="59"/>
      <c r="H27" s="176"/>
    </row>
    <row r="28" spans="1:8" ht="21" customHeight="1">
      <c r="A28" s="65">
        <v>4190</v>
      </c>
      <c r="B28" s="420" t="s">
        <v>815</v>
      </c>
      <c r="C28" s="421"/>
      <c r="D28" s="637" t="s">
        <v>565</v>
      </c>
      <c r="E28" s="638"/>
      <c r="F28" s="60"/>
      <c r="G28" s="59"/>
      <c r="H28" s="176"/>
    </row>
    <row r="29" spans="1:8" ht="21" customHeight="1">
      <c r="A29" s="141">
        <v>4200</v>
      </c>
      <c r="B29" s="485" t="s">
        <v>567</v>
      </c>
      <c r="C29" s="486"/>
      <c r="D29" s="614" t="s">
        <v>1030</v>
      </c>
      <c r="E29" s="615"/>
      <c r="F29" s="60"/>
      <c r="G29" s="59"/>
      <c r="H29" s="176"/>
    </row>
    <row r="30" spans="1:8" ht="21" customHeight="1">
      <c r="A30" s="141">
        <v>4210</v>
      </c>
      <c r="B30" s="485" t="s">
        <v>1024</v>
      </c>
      <c r="C30" s="486"/>
      <c r="D30" s="408" t="s">
        <v>576</v>
      </c>
      <c r="E30" s="189" t="str">
        <f>HYPERLINK(CONCATENATE(Filename,"Ins4210_A"),"(instruc-tions)")</f>
        <v>(instruc-tions)</v>
      </c>
      <c r="F30" s="60"/>
      <c r="G30" s="59"/>
      <c r="H30" s="176"/>
    </row>
    <row r="31" spans="1:8" ht="21" customHeight="1" thickBot="1">
      <c r="A31" s="68">
        <v>4220</v>
      </c>
      <c r="B31" s="85" t="s">
        <v>556</v>
      </c>
      <c r="C31" s="272" t="str">
        <f>HYPERLINK(CONCATENATE(Filename,"Ins4220"),"(instructions)")</f>
        <v>(instructions)</v>
      </c>
      <c r="D31" s="646" t="s">
        <v>521</v>
      </c>
      <c r="E31" s="647"/>
      <c r="F31" s="273"/>
      <c r="G31" s="274"/>
      <c r="H31" s="275"/>
    </row>
    <row r="32" spans="1:8" ht="21" customHeight="1">
      <c r="A32" s="348"/>
      <c r="B32" s="291"/>
      <c r="C32" s="379"/>
      <c r="D32" s="292"/>
      <c r="E32" s="292"/>
      <c r="F32" s="380"/>
      <c r="G32" s="380"/>
      <c r="H32" s="380"/>
    </row>
    <row r="34" spans="1:8" ht="15" customHeight="1">
      <c r="A34" s="62" t="s">
        <v>820</v>
      </c>
      <c r="H34" s="162"/>
    </row>
    <row r="35" spans="1:8" ht="33" customHeight="1" thickBot="1">
      <c r="A35" s="616" t="str">
        <f>HYPERLINK(CONCATENATE(Filename,"Ins4230_4250"),"(Table instructions)")</f>
        <v>(Table instructions)</v>
      </c>
      <c r="B35" s="617"/>
      <c r="H35" s="162"/>
    </row>
    <row r="36" spans="1:8" ht="22.5" customHeight="1">
      <c r="A36" s="621">
        <v>4230</v>
      </c>
      <c r="B36" s="623" t="s">
        <v>105</v>
      </c>
      <c r="C36" s="624"/>
      <c r="D36" s="624"/>
      <c r="E36" s="624"/>
      <c r="F36" s="624"/>
      <c r="G36" s="624"/>
      <c r="H36" s="625"/>
    </row>
    <row r="37" spans="1:8" ht="37.5" customHeight="1">
      <c r="A37" s="626"/>
      <c r="B37" s="633"/>
      <c r="C37" s="634"/>
      <c r="D37" s="634"/>
      <c r="E37" s="634"/>
      <c r="F37" s="634"/>
      <c r="G37" s="634"/>
      <c r="H37" s="648"/>
    </row>
    <row r="38" spans="1:8" ht="35.25" customHeight="1">
      <c r="A38" s="626">
        <v>4240</v>
      </c>
      <c r="B38" s="485" t="s">
        <v>1031</v>
      </c>
      <c r="C38" s="641"/>
      <c r="D38" s="641"/>
      <c r="E38" s="641"/>
      <c r="F38" s="641"/>
      <c r="G38" s="641"/>
      <c r="H38" s="642"/>
    </row>
    <row r="39" spans="1:8" ht="34.5" customHeight="1">
      <c r="A39" s="626"/>
      <c r="B39" s="633"/>
      <c r="C39" s="634"/>
      <c r="D39" s="635"/>
      <c r="E39" s="635"/>
      <c r="F39" s="635"/>
      <c r="G39" s="635"/>
      <c r="H39" s="636"/>
    </row>
    <row r="40" spans="1:8" ht="15" customHeight="1">
      <c r="A40" s="626">
        <v>4250</v>
      </c>
      <c r="B40" s="618" t="s">
        <v>1025</v>
      </c>
      <c r="C40" s="619"/>
      <c r="D40" s="619"/>
      <c r="E40" s="619"/>
      <c r="F40" s="619"/>
      <c r="G40" s="619"/>
      <c r="H40" s="620"/>
    </row>
    <row r="41" spans="1:8" ht="61.5" customHeight="1" thickBot="1">
      <c r="A41" s="622"/>
      <c r="B41" s="633"/>
      <c r="C41" s="634"/>
      <c r="D41" s="635"/>
      <c r="E41" s="635"/>
      <c r="F41" s="635"/>
      <c r="G41" s="635"/>
      <c r="H41" s="636"/>
    </row>
    <row r="42" spans="1:8" ht="15" customHeight="1">
      <c r="A42" s="220"/>
      <c r="B42" s="293"/>
      <c r="C42" s="222"/>
      <c r="D42" s="222"/>
      <c r="E42" s="222"/>
      <c r="F42" s="222"/>
      <c r="G42" s="222"/>
      <c r="H42" s="222"/>
    </row>
    <row r="43" spans="1:8" ht="15" customHeight="1">
      <c r="A43" s="62" t="s">
        <v>800</v>
      </c>
      <c r="H43" s="162"/>
    </row>
    <row r="44" spans="1:8" ht="21" customHeight="1" thickBot="1">
      <c r="A44" s="639" t="str">
        <f>HYPERLINK(CONCATENATE(Filename,"Ins4260_4270"),"(Table instructions)")</f>
        <v>(Table instructions)</v>
      </c>
      <c r="B44" s="640"/>
      <c r="H44" s="162"/>
    </row>
    <row r="45" spans="1:8" ht="30.75" customHeight="1">
      <c r="A45" s="134">
        <v>4260</v>
      </c>
      <c r="B45" s="630" t="s">
        <v>1044</v>
      </c>
      <c r="C45" s="631"/>
      <c r="D45" s="631"/>
      <c r="E45" s="631"/>
      <c r="F45" s="631"/>
      <c r="G45" s="632"/>
      <c r="H45" s="9"/>
    </row>
    <row r="46" spans="1:8" ht="27.75" customHeight="1" thickBot="1">
      <c r="A46" s="68">
        <v>4270</v>
      </c>
      <c r="B46" s="643" t="s">
        <v>866</v>
      </c>
      <c r="C46" s="643"/>
      <c r="D46" s="643"/>
      <c r="E46" s="643"/>
      <c r="F46" s="643"/>
      <c r="G46" s="643"/>
      <c r="H46" s="10"/>
    </row>
    <row r="48" spans="1:8" ht="15" customHeight="1">
      <c r="A48" s="253" t="s">
        <v>867</v>
      </c>
      <c r="B48" s="218"/>
      <c r="C48" s="218"/>
      <c r="D48" s="218"/>
      <c r="E48" s="63"/>
      <c r="F48" s="63"/>
      <c r="G48" s="63"/>
      <c r="H48" s="63"/>
    </row>
    <row r="49" spans="1:8" ht="15" customHeight="1" thickBot="1">
      <c r="A49" s="601" t="str">
        <f>HYPERLINK(CONCATENATE(Filename,"Ins_HPV"),"(Table instructions)")</f>
        <v>(Table instructions)</v>
      </c>
      <c r="B49" s="601"/>
      <c r="C49" s="219"/>
      <c r="D49" s="219"/>
      <c r="E49" s="63"/>
      <c r="F49" s="63"/>
      <c r="G49" s="63"/>
      <c r="H49" s="63"/>
    </row>
    <row r="50" spans="1:8" ht="15" customHeight="1">
      <c r="A50" s="227"/>
      <c r="B50" s="627" t="s">
        <v>119</v>
      </c>
      <c r="C50" s="628"/>
      <c r="D50" s="628"/>
      <c r="E50" s="629"/>
      <c r="F50" s="63"/>
      <c r="G50" s="63"/>
      <c r="H50" s="63"/>
    </row>
    <row r="51" spans="1:8" ht="37.5" customHeight="1">
      <c r="A51" s="226"/>
      <c r="B51" s="251" t="s">
        <v>217</v>
      </c>
      <c r="C51" s="251" t="s">
        <v>601</v>
      </c>
      <c r="D51" s="251" t="s">
        <v>602</v>
      </c>
      <c r="E51" s="252" t="s">
        <v>1003</v>
      </c>
      <c r="F51" s="63"/>
      <c r="G51" s="63"/>
      <c r="H51" s="63"/>
    </row>
    <row r="52" spans="1:8" ht="15" customHeight="1">
      <c r="A52" s="242">
        <v>4280</v>
      </c>
      <c r="B52" s="254">
        <v>9</v>
      </c>
      <c r="C52" s="221"/>
      <c r="D52" s="221"/>
      <c r="E52" s="223"/>
      <c r="F52" s="63"/>
      <c r="G52" s="63"/>
      <c r="H52" s="63"/>
    </row>
    <row r="53" spans="1:8" ht="15" customHeight="1">
      <c r="A53" s="242">
        <v>4290</v>
      </c>
      <c r="B53" s="254">
        <v>10</v>
      </c>
      <c r="C53" s="221"/>
      <c r="D53" s="221"/>
      <c r="E53" s="223"/>
      <c r="F53" s="63"/>
      <c r="G53" s="63"/>
      <c r="H53" s="63"/>
    </row>
    <row r="54" spans="1:8" ht="15" customHeight="1">
      <c r="A54" s="242">
        <v>4300</v>
      </c>
      <c r="B54" s="254">
        <v>11</v>
      </c>
      <c r="C54" s="221"/>
      <c r="D54" s="221"/>
      <c r="E54" s="223"/>
      <c r="F54" s="63"/>
      <c r="G54" s="63"/>
      <c r="H54" s="63"/>
    </row>
    <row r="55" spans="1:8" ht="15" customHeight="1">
      <c r="A55" s="242">
        <v>4310</v>
      </c>
      <c r="B55" s="254">
        <v>12</v>
      </c>
      <c r="C55" s="221"/>
      <c r="D55" s="221"/>
      <c r="E55" s="223"/>
      <c r="F55" s="63"/>
      <c r="G55" s="63"/>
      <c r="H55" s="63"/>
    </row>
    <row r="56" spans="1:8" ht="15" customHeight="1">
      <c r="A56" s="242">
        <v>4320</v>
      </c>
      <c r="B56" s="254">
        <v>13</v>
      </c>
      <c r="C56" s="221"/>
      <c r="D56" s="221"/>
      <c r="E56" s="223"/>
      <c r="F56" s="63"/>
      <c r="G56" s="63"/>
      <c r="H56" s="63"/>
    </row>
    <row r="57" spans="1:8" ht="15" customHeight="1">
      <c r="A57" s="242">
        <v>4330</v>
      </c>
      <c r="B57" s="254">
        <v>14</v>
      </c>
      <c r="C57" s="221"/>
      <c r="D57" s="221"/>
      <c r="E57" s="223"/>
      <c r="F57" s="63"/>
      <c r="G57" s="63"/>
      <c r="H57" s="63"/>
    </row>
    <row r="58" spans="1:8" ht="15" customHeight="1">
      <c r="A58" s="242">
        <v>4340</v>
      </c>
      <c r="B58" s="254" t="s">
        <v>120</v>
      </c>
      <c r="C58" s="221"/>
      <c r="D58" s="221"/>
      <c r="E58" s="223"/>
      <c r="F58" s="63"/>
      <c r="G58" s="63"/>
      <c r="H58" s="63"/>
    </row>
    <row r="59" spans="1:8" ht="15" customHeight="1" thickBot="1">
      <c r="A59" s="178">
        <v>4350</v>
      </c>
      <c r="B59" s="255" t="s">
        <v>390</v>
      </c>
      <c r="C59" s="224"/>
      <c r="D59" s="224"/>
      <c r="E59" s="225"/>
      <c r="F59" s="63"/>
      <c r="G59" s="63"/>
      <c r="H59" s="63"/>
    </row>
    <row r="60" spans="1:8" ht="53.25" customHeight="1">
      <c r="A60" s="651" t="s">
        <v>1021</v>
      </c>
      <c r="B60" s="651"/>
      <c r="C60" s="651"/>
      <c r="D60" s="651"/>
      <c r="E60" s="651"/>
      <c r="F60" s="63"/>
      <c r="G60" s="63"/>
      <c r="H60" s="63"/>
    </row>
    <row r="61" spans="1:8" ht="23.25" customHeight="1" thickBot="1">
      <c r="A61" s="62" t="s">
        <v>801</v>
      </c>
      <c r="H61" s="162"/>
    </row>
    <row r="62" spans="1:8" ht="22.5" customHeight="1">
      <c r="A62" s="621">
        <v>4360</v>
      </c>
      <c r="B62" s="623" t="s">
        <v>814</v>
      </c>
      <c r="C62" s="624"/>
      <c r="D62" s="624"/>
      <c r="E62" s="624"/>
      <c r="F62" s="624"/>
      <c r="G62" s="624"/>
      <c r="H62" s="625"/>
    </row>
    <row r="63" spans="1:8" ht="56.25" customHeight="1" thickBot="1">
      <c r="A63" s="622"/>
      <c r="B63" s="611"/>
      <c r="C63" s="612"/>
      <c r="D63" s="612"/>
      <c r="E63" s="612"/>
      <c r="F63" s="612"/>
      <c r="G63" s="612"/>
      <c r="H63" s="613"/>
    </row>
    <row r="64" ht="15" customHeight="1"/>
    <row r="65" ht="12" customHeight="1"/>
    <row r="66" ht="12" customHeight="1"/>
    <row r="67" ht="12" customHeight="1"/>
    <row r="68" ht="12" customHeight="1">
      <c r="E68" s="4" t="str">
        <f>HYPERLINK(Filename&amp;"page4B","go to next page")</f>
        <v>go to next page</v>
      </c>
    </row>
  </sheetData>
  <sheetProtection password="F079" sheet="1" selectLockedCells="1"/>
  <mergeCells count="62">
    <mergeCell ref="A60:E60"/>
    <mergeCell ref="A2:H2"/>
    <mergeCell ref="A3:H3"/>
    <mergeCell ref="A7:A8"/>
    <mergeCell ref="A6:B6"/>
    <mergeCell ref="D8:E8"/>
    <mergeCell ref="B39:H39"/>
    <mergeCell ref="B30:C30"/>
    <mergeCell ref="A36:A37"/>
    <mergeCell ref="B7:C7"/>
    <mergeCell ref="B8:C8"/>
    <mergeCell ref="B13:C13"/>
    <mergeCell ref="D20:E20"/>
    <mergeCell ref="D18:E18"/>
    <mergeCell ref="D19:E19"/>
    <mergeCell ref="D12:E12"/>
    <mergeCell ref="D13:E13"/>
    <mergeCell ref="D11:E11"/>
    <mergeCell ref="D16:E16"/>
    <mergeCell ref="B19:C19"/>
    <mergeCell ref="B21:C21"/>
    <mergeCell ref="D27:E27"/>
    <mergeCell ref="B20:C20"/>
    <mergeCell ref="B22:C22"/>
    <mergeCell ref="D26:E26"/>
    <mergeCell ref="B10:C10"/>
    <mergeCell ref="B12:C12"/>
    <mergeCell ref="D14:E14"/>
    <mergeCell ref="D15:E15"/>
    <mergeCell ref="D10:E10"/>
    <mergeCell ref="B46:G46"/>
    <mergeCell ref="B15:C15"/>
    <mergeCell ref="B18:C18"/>
    <mergeCell ref="D17:E17"/>
    <mergeCell ref="B14:C14"/>
    <mergeCell ref="D22:E22"/>
    <mergeCell ref="D21:E21"/>
    <mergeCell ref="D31:E31"/>
    <mergeCell ref="B36:H36"/>
    <mergeCell ref="B37:H37"/>
    <mergeCell ref="D23:E23"/>
    <mergeCell ref="B27:C27"/>
    <mergeCell ref="D24:E24"/>
    <mergeCell ref="B23:C23"/>
    <mergeCell ref="B29:C29"/>
    <mergeCell ref="B38:H38"/>
    <mergeCell ref="B45:G45"/>
    <mergeCell ref="A40:A41"/>
    <mergeCell ref="B41:H41"/>
    <mergeCell ref="B28:C28"/>
    <mergeCell ref="D28:E28"/>
    <mergeCell ref="A44:B44"/>
    <mergeCell ref="B63:H63"/>
    <mergeCell ref="A49:B49"/>
    <mergeCell ref="D29:E29"/>
    <mergeCell ref="A35:B35"/>
    <mergeCell ref="D25:E25"/>
    <mergeCell ref="B40:H40"/>
    <mergeCell ref="A62:A63"/>
    <mergeCell ref="B62:H62"/>
    <mergeCell ref="A38:A39"/>
    <mergeCell ref="B50:E50"/>
  </mergeCells>
  <dataValidations count="6">
    <dataValidation errorStyle="warning" type="decimal" operator="lessThanOrEqual" allowBlank="1" showErrorMessage="1" error="The number you entered is greater than the total number of districts in the country." sqref="H45:H46">
      <formula1>Q_0080</formula1>
    </dataValidation>
    <dataValidation errorStyle="information" type="list" allowBlank="1" showInputMessage="1" showErrorMessage="1" sqref="D27:E27 D22:E24 E15:E19 E10:E13 D10:D13 D15:D20">
      <formula1>DDL_target_group</formula1>
    </dataValidation>
    <dataValidation type="list" allowBlank="1" showInputMessage="1" showErrorMessage="1" sqref="D30">
      <formula1>DDL_target_TT</formula1>
    </dataValidation>
    <dataValidation type="whole" operator="greaterThanOrEqual" allowBlank="1" showInputMessage="1" showErrorMessage="1" sqref="F10:F32">
      <formula1>0</formula1>
    </dataValidation>
    <dataValidation type="decimal" operator="greaterThanOrEqual" allowBlank="1" showInputMessage="1" showErrorMessage="1" sqref="G10:H32">
      <formula1>0</formula1>
    </dataValidation>
    <dataValidation errorStyle="information" type="list" allowBlank="1" showInputMessage="1" showErrorMessage="1" sqref="D28:E28">
      <formula1>DDL_target_group_vitA</formula1>
    </dataValidation>
  </dataValidations>
  <printOptions/>
  <pageMargins left="0.7480314960629921" right="0.7480314960629921" top="0.984251968503937" bottom="0.984251968503937" header="0.5118110236220472" footer="0.5118110236220472"/>
  <pageSetup fitToHeight="2" horizontalDpi="600" verticalDpi="600" orientation="portrait" scale="74" r:id="rId1"/>
  <headerFooter alignWithMargins="0">
    <oddFooter>&amp;L&amp;"Verdana,Regular"&amp;8WHO/UNICEF JRF data for 2014
&amp;F&amp;R&amp;"Verdana,Regular"&amp;8Section &amp;A, pg. &amp;P</oddFooter>
  </headerFooter>
  <rowBreaks count="1" manualBreakCount="1">
    <brk id="3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F20"/>
  <sheetViews>
    <sheetView showGridLines="0" showRowColHeaders="0" tabSelected="1" zoomScaleSheetLayoutView="100" workbookViewId="0" topLeftCell="A1">
      <selection activeCell="F7" sqref="F7"/>
    </sheetView>
  </sheetViews>
  <sheetFormatPr defaultColWidth="9.140625" defaultRowHeight="12.75"/>
  <cols>
    <col min="1" max="1" width="6.7109375" style="20" customWidth="1"/>
    <col min="2" max="2" width="17.8515625" style="19" customWidth="1"/>
    <col min="3" max="6" width="14.140625" style="19" customWidth="1"/>
    <col min="7" max="8" width="9.140625" style="19" hidden="1" customWidth="1"/>
    <col min="9" max="16384" width="9.140625" style="19" customWidth="1"/>
  </cols>
  <sheetData>
    <row r="2" spans="1:6" ht="15" customHeight="1">
      <c r="A2" s="652" t="s">
        <v>672</v>
      </c>
      <c r="B2" s="652"/>
      <c r="C2" s="652"/>
      <c r="D2" s="652"/>
      <c r="E2" s="652"/>
      <c r="F2" s="652"/>
    </row>
    <row r="3" spans="1:6" ht="22.5" customHeight="1">
      <c r="A3" s="654" t="s">
        <v>694</v>
      </c>
      <c r="B3" s="654"/>
      <c r="C3" s="654"/>
      <c r="D3" s="654"/>
      <c r="E3" s="654"/>
      <c r="F3" s="654"/>
    </row>
    <row r="4" spans="1:2" ht="12.75" customHeight="1">
      <c r="A4" s="73"/>
      <c r="B4" s="73"/>
    </row>
    <row r="5" spans="1:2" ht="21" customHeight="1">
      <c r="A5" s="149" t="s">
        <v>870</v>
      </c>
      <c r="B5" s="73"/>
    </row>
    <row r="6" ht="12" customHeight="1" thickBot="1">
      <c r="A6" s="73"/>
    </row>
    <row r="7" spans="1:6" ht="44.25" customHeight="1">
      <c r="A7" s="134">
        <v>4370</v>
      </c>
      <c r="B7" s="666" t="s">
        <v>412</v>
      </c>
      <c r="C7" s="667"/>
      <c r="D7" s="667"/>
      <c r="E7" s="250" t="str">
        <f>HYPERLINK(CONCATENATE(Filename,"Ins4370"),"(instructions)")</f>
        <v>(instructions)</v>
      </c>
      <c r="F7" s="177" t="s">
        <v>546</v>
      </c>
    </row>
    <row r="8" spans="1:6" ht="24" customHeight="1">
      <c r="A8" s="65">
        <v>4380</v>
      </c>
      <c r="B8" s="671" t="s">
        <v>410</v>
      </c>
      <c r="C8" s="672"/>
      <c r="D8" s="675"/>
      <c r="E8" s="676"/>
      <c r="F8" s="677"/>
    </row>
    <row r="9" spans="1:6" ht="24" customHeight="1" thickBot="1">
      <c r="A9" s="68">
        <v>4390</v>
      </c>
      <c r="B9" s="673" t="s">
        <v>411</v>
      </c>
      <c r="C9" s="674"/>
      <c r="D9" s="661"/>
      <c r="E9" s="662"/>
      <c r="F9" s="663"/>
    </row>
    <row r="10" ht="15" customHeight="1"/>
    <row r="11" spans="1:6" ht="57" customHeight="1">
      <c r="A11" s="660" t="s">
        <v>850</v>
      </c>
      <c r="B11" s="660"/>
      <c r="C11" s="660"/>
      <c r="D11" s="660"/>
      <c r="E11" s="660"/>
      <c r="F11" s="660"/>
    </row>
    <row r="12" ht="47.25" customHeight="1" thickBot="1">
      <c r="A12" s="150" t="s">
        <v>871</v>
      </c>
    </row>
    <row r="13" spans="1:6" ht="57" customHeight="1">
      <c r="A13" s="134">
        <v>4400</v>
      </c>
      <c r="B13" s="630" t="s">
        <v>466</v>
      </c>
      <c r="C13" s="632"/>
      <c r="D13" s="183" t="s">
        <v>546</v>
      </c>
      <c r="E13" s="664"/>
      <c r="F13" s="665"/>
    </row>
    <row r="14" spans="1:6" ht="30.75" customHeight="1" thickBot="1">
      <c r="A14" s="68">
        <v>4410</v>
      </c>
      <c r="B14" s="669" t="s">
        <v>522</v>
      </c>
      <c r="C14" s="670"/>
      <c r="D14" s="661"/>
      <c r="E14" s="662"/>
      <c r="F14" s="663"/>
    </row>
    <row r="16" ht="19.5" customHeight="1"/>
    <row r="17" spans="1:6" ht="12.75">
      <c r="A17" s="668"/>
      <c r="B17" s="668"/>
      <c r="C17" s="668"/>
      <c r="D17" s="668"/>
      <c r="E17" s="668"/>
      <c r="F17" s="668"/>
    </row>
    <row r="20" ht="10.5">
      <c r="F20" s="4" t="str">
        <f>HYPERLINK(Filename&amp;"page5","go to next page")</f>
        <v>go to next page</v>
      </c>
    </row>
  </sheetData>
  <sheetProtection password="F079" sheet="1" selectLockedCells="1"/>
  <mergeCells count="13">
    <mergeCell ref="A17:F17"/>
    <mergeCell ref="B14:C14"/>
    <mergeCell ref="B8:C8"/>
    <mergeCell ref="B9:C9"/>
    <mergeCell ref="D8:F8"/>
    <mergeCell ref="D9:F9"/>
    <mergeCell ref="A11:F11"/>
    <mergeCell ref="D14:F14"/>
    <mergeCell ref="E13:F13"/>
    <mergeCell ref="A2:F2"/>
    <mergeCell ref="A3:F3"/>
    <mergeCell ref="B13:C13"/>
    <mergeCell ref="B7:D7"/>
  </mergeCells>
  <dataValidations count="3">
    <dataValidation type="list" allowBlank="1" showInputMessage="1" showErrorMessage="1" sqref="D13">
      <formula1>DDL_Yes_no</formula1>
    </dataValidation>
    <dataValidation allowBlank="1" showInputMessage="1" showErrorMessage="1" prompt="Comments" sqref="E13:F13"/>
    <dataValidation errorStyle="warning" type="list" showErrorMessage="1" error="You have entered an invalid answer." sqref="F7">
      <formula1>DDL_syear</formula1>
    </dataValidation>
  </dataValidations>
  <hyperlinks>
    <hyperlink ref="F20" location="page5" display="page5"/>
  </hyperlinks>
  <printOptions/>
  <pageMargins left="0.7480314960629921" right="0.7480314960629921" top="0.4724409448818898" bottom="0.4724409448818898" header="0.1968503937007874" footer="0.1968503937007874"/>
  <pageSetup fitToHeight="1" fitToWidth="1" horizontalDpi="600" verticalDpi="600" orientation="landscape" r:id="rId1"/>
  <headerFooter alignWithMargins="0">
    <oddFooter>&amp;L&amp;"Verdana,Regular"&amp;8WHO/UNICEF JRF data for 2014
&amp;F&amp;R&amp;"Verdana,Regular"&amp;8Section &amp;A, pg.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7"/>
  <sheetViews>
    <sheetView showGridLines="0" showRowColHeaders="0" zoomScaleSheetLayoutView="100" workbookViewId="0" topLeftCell="A13">
      <selection activeCell="B34" sqref="B34:C34"/>
    </sheetView>
  </sheetViews>
  <sheetFormatPr defaultColWidth="9.140625" defaultRowHeight="12.75"/>
  <cols>
    <col min="1" max="1" width="6.7109375" style="20" customWidth="1"/>
    <col min="2" max="2" width="46.421875" style="19" customWidth="1"/>
    <col min="3" max="3" width="35.28125" style="19" customWidth="1"/>
    <col min="4" max="16384" width="9.140625" style="19" customWidth="1"/>
  </cols>
  <sheetData>
    <row r="1" ht="15" customHeight="1"/>
    <row r="2" spans="1:3" ht="41.25" customHeight="1">
      <c r="A2" s="680" t="s">
        <v>872</v>
      </c>
      <c r="B2" s="680"/>
      <c r="C2" s="680"/>
    </row>
    <row r="3" ht="10.5">
      <c r="A3" s="19"/>
    </row>
    <row r="4" spans="1:2" ht="10.5">
      <c r="A4" s="513" t="str">
        <f>HYPERLINK(CONCATENATE(Filename,"Ins5010_5210"),"(Section instructions)")</f>
        <v>(Section instructions)</v>
      </c>
      <c r="B4" s="513"/>
    </row>
    <row r="6" spans="1:3" ht="34.5" customHeight="1" thickBot="1">
      <c r="A6" s="681" t="s">
        <v>846</v>
      </c>
      <c r="B6" s="682"/>
      <c r="C6" s="682"/>
    </row>
    <row r="7" spans="1:3" ht="23.25" customHeight="1">
      <c r="A7" s="126"/>
      <c r="B7" s="135" t="s">
        <v>467</v>
      </c>
      <c r="C7" s="128" t="s">
        <v>523</v>
      </c>
    </row>
    <row r="8" spans="1:3" ht="21" customHeight="1">
      <c r="A8" s="65">
        <v>5010</v>
      </c>
      <c r="B8" s="53" t="s">
        <v>468</v>
      </c>
      <c r="C8" s="45"/>
    </row>
    <row r="9" spans="1:3" ht="21" customHeight="1">
      <c r="A9" s="65">
        <v>5020</v>
      </c>
      <c r="B9" s="53" t="s">
        <v>449</v>
      </c>
      <c r="C9" s="45"/>
    </row>
    <row r="10" spans="1:3" ht="21" customHeight="1">
      <c r="A10" s="65">
        <v>5030</v>
      </c>
      <c r="B10" s="53" t="s">
        <v>551</v>
      </c>
      <c r="C10" s="45"/>
    </row>
    <row r="11" spans="1:3" ht="21" customHeight="1">
      <c r="A11" s="65">
        <v>5040</v>
      </c>
      <c r="B11" s="53" t="s">
        <v>552</v>
      </c>
      <c r="C11" s="45"/>
    </row>
    <row r="12" spans="1:3" ht="21" customHeight="1">
      <c r="A12" s="65">
        <v>5050</v>
      </c>
      <c r="B12" s="53" t="s">
        <v>990</v>
      </c>
      <c r="C12" s="45"/>
    </row>
    <row r="13" spans="1:3" ht="27" customHeight="1">
      <c r="A13" s="65">
        <v>5060</v>
      </c>
      <c r="B13" s="171" t="s">
        <v>950</v>
      </c>
      <c r="C13" s="45"/>
    </row>
    <row r="14" spans="1:3" ht="21" customHeight="1">
      <c r="A14" s="65">
        <v>5070</v>
      </c>
      <c r="B14" s="53" t="s">
        <v>695</v>
      </c>
      <c r="C14" s="45"/>
    </row>
    <row r="15" spans="1:3" ht="21" customHeight="1">
      <c r="A15" s="65">
        <v>5080</v>
      </c>
      <c r="B15" s="53" t="s">
        <v>554</v>
      </c>
      <c r="C15" s="45"/>
    </row>
    <row r="16" spans="1:3" ht="21" customHeight="1">
      <c r="A16" s="65">
        <v>5090</v>
      </c>
      <c r="B16" s="53" t="s">
        <v>555</v>
      </c>
      <c r="C16" s="45"/>
    </row>
    <row r="17" spans="1:3" ht="21" customHeight="1">
      <c r="A17" s="65">
        <v>5100</v>
      </c>
      <c r="B17" s="53" t="s">
        <v>388</v>
      </c>
      <c r="C17" s="45"/>
    </row>
    <row r="18" spans="1:3" ht="21" customHeight="1">
      <c r="A18" s="65">
        <v>5110</v>
      </c>
      <c r="B18" s="53" t="s">
        <v>799</v>
      </c>
      <c r="C18" s="45"/>
    </row>
    <row r="19" spans="1:3" ht="21" customHeight="1">
      <c r="A19" s="65">
        <v>5120</v>
      </c>
      <c r="B19" s="53" t="s">
        <v>389</v>
      </c>
      <c r="C19" s="45"/>
    </row>
    <row r="20" spans="1:3" ht="21" customHeight="1">
      <c r="A20" s="65">
        <v>5130</v>
      </c>
      <c r="B20" s="53" t="s">
        <v>670</v>
      </c>
      <c r="C20" s="45"/>
    </row>
    <row r="21" spans="1:3" ht="30" customHeight="1">
      <c r="A21" s="65">
        <v>5140</v>
      </c>
      <c r="B21" s="171" t="s">
        <v>95</v>
      </c>
      <c r="C21" s="45"/>
    </row>
    <row r="22" spans="1:3" ht="21" customHeight="1">
      <c r="A22" s="65">
        <v>5150</v>
      </c>
      <c r="B22" s="53" t="s">
        <v>868</v>
      </c>
      <c r="C22" s="45"/>
    </row>
    <row r="23" spans="1:3" ht="21" customHeight="1">
      <c r="A23" s="65">
        <v>5160</v>
      </c>
      <c r="B23" s="53" t="s">
        <v>101</v>
      </c>
      <c r="C23" s="45"/>
    </row>
    <row r="24" spans="1:3" ht="21" customHeight="1">
      <c r="A24" s="65">
        <v>5170</v>
      </c>
      <c r="B24" s="53" t="s">
        <v>869</v>
      </c>
      <c r="C24" s="45"/>
    </row>
    <row r="25" spans="1:3" ht="21" customHeight="1">
      <c r="A25" s="141">
        <v>5180</v>
      </c>
      <c r="B25" s="53" t="s">
        <v>538</v>
      </c>
      <c r="C25" s="45"/>
    </row>
    <row r="26" spans="1:3" ht="21" customHeight="1">
      <c r="A26" s="141">
        <v>5190</v>
      </c>
      <c r="B26" s="53" t="s">
        <v>815</v>
      </c>
      <c r="C26" s="45"/>
    </row>
    <row r="27" spans="1:3" ht="21" customHeight="1">
      <c r="A27" s="141">
        <v>5200</v>
      </c>
      <c r="B27" s="286" t="s">
        <v>567</v>
      </c>
      <c r="C27" s="287"/>
    </row>
    <row r="28" spans="1:3" ht="21.75" thickBot="1">
      <c r="A28" s="68">
        <v>5210</v>
      </c>
      <c r="B28" s="85" t="s">
        <v>1032</v>
      </c>
      <c r="C28" s="243"/>
    </row>
    <row r="29" ht="15" customHeight="1" thickBot="1"/>
    <row r="30" spans="1:8" ht="31.5">
      <c r="A30" s="350">
        <v>5220</v>
      </c>
      <c r="B30" s="386" t="s">
        <v>965</v>
      </c>
      <c r="C30" s="177" t="s">
        <v>966</v>
      </c>
      <c r="D30" s="204"/>
      <c r="E30" s="204"/>
      <c r="F30" s="204"/>
      <c r="G30" s="380"/>
      <c r="H30" s="380"/>
    </row>
    <row r="31" spans="1:8" ht="21" customHeight="1" thickBot="1">
      <c r="A31" s="349">
        <v>5230</v>
      </c>
      <c r="B31" s="296" t="s">
        <v>967</v>
      </c>
      <c r="C31" s="217"/>
      <c r="D31" s="70"/>
      <c r="E31" s="70"/>
      <c r="F31" s="70"/>
      <c r="G31" s="206"/>
      <c r="H31" s="380"/>
    </row>
    <row r="32" ht="15" customHeight="1" thickBot="1"/>
    <row r="33" spans="1:3" ht="27" customHeight="1">
      <c r="A33" s="147"/>
      <c r="B33" s="623" t="s">
        <v>847</v>
      </c>
      <c r="C33" s="625"/>
    </row>
    <row r="34" spans="1:3" ht="109.5" customHeight="1" thickBot="1">
      <c r="A34" s="148">
        <v>5240</v>
      </c>
      <c r="B34" s="678"/>
      <c r="C34" s="679"/>
    </row>
    <row r="36" ht="10.5">
      <c r="C36" s="4" t="str">
        <f>HYPERLINK(Filename&amp;"page6a","go to next page")</f>
        <v>go to next page</v>
      </c>
    </row>
    <row r="37" ht="10.5">
      <c r="C37" s="73"/>
    </row>
  </sheetData>
  <sheetProtection password="F079" sheet="1" selectLockedCells="1"/>
  <mergeCells count="5">
    <mergeCell ref="B34:C34"/>
    <mergeCell ref="A2:C2"/>
    <mergeCell ref="A6:C6"/>
    <mergeCell ref="A4:B4"/>
    <mergeCell ref="B33:C33"/>
  </mergeCells>
  <dataValidations count="3">
    <dataValidation errorStyle="warning" operator="lessThanOrEqual" allowBlank="1" showErrorMessage="1" error="You have entered more than 100%&#10;&#10;OR&#10;&#10;Your entry is not a number." sqref="C8:C28"/>
    <dataValidation type="decimal" operator="greaterThanOrEqual" allowBlank="1" showInputMessage="1" showErrorMessage="1" sqref="H30:H31 G31">
      <formula1>0</formula1>
    </dataValidation>
    <dataValidation errorStyle="warning" type="list" allowBlank="1" showInputMessage="1" showErrorMessage="1" sqref="C30">
      <formula1>DDL_Yes_No_NR</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79" r:id="rId1"/>
  <headerFooter alignWithMargins="0">
    <oddFooter>&amp;L&amp;"Verdana,Regular"&amp;8WHO/UNICEF JRF data for 2014
&amp;F&amp;R&amp;"Verdana,Regular"&amp;8Section &amp;A, pg. &amp;P</oddFooter>
  </headerFooter>
</worksheet>
</file>

<file path=xl/worksheets/sheet8.xml><?xml version="1.0" encoding="utf-8"?>
<worksheet xmlns="http://schemas.openxmlformats.org/spreadsheetml/2006/main" xmlns:r="http://schemas.openxmlformats.org/officeDocument/2006/relationships">
  <dimension ref="A1:J115"/>
  <sheetViews>
    <sheetView showGridLines="0" zoomScale="115" zoomScaleNormal="115" workbookViewId="0" topLeftCell="A1">
      <selection activeCell="G115" sqref="G115"/>
    </sheetView>
  </sheetViews>
  <sheetFormatPr defaultColWidth="9.140625" defaultRowHeight="12.75"/>
  <cols>
    <col min="1" max="1" width="9.140625" style="63" customWidth="1"/>
    <col min="2" max="2" width="28.421875" style="18" customWidth="1"/>
    <col min="3" max="3" width="12.8515625" style="18" customWidth="1"/>
    <col min="4" max="4" width="14.00390625" style="19" customWidth="1"/>
    <col min="5" max="5" width="12.7109375" style="19" customWidth="1"/>
    <col min="6" max="6" width="17.140625" style="19" customWidth="1"/>
    <col min="7" max="8" width="12.57421875" style="19" customWidth="1"/>
    <col min="9" max="16384" width="9.140625" style="19" customWidth="1"/>
  </cols>
  <sheetData>
    <row r="1" ht="11.25" customHeight="1">
      <c r="A1" s="19"/>
    </row>
    <row r="2" spans="1:6" ht="22.5" customHeight="1">
      <c r="A2" s="652" t="s">
        <v>673</v>
      </c>
      <c r="B2" s="652"/>
      <c r="C2" s="652"/>
      <c r="D2" s="652"/>
      <c r="E2" s="652"/>
      <c r="F2" s="652"/>
    </row>
    <row r="3" s="131" customFormat="1" ht="10.5"/>
    <row r="4" ht="21" customHeight="1" thickBot="1">
      <c r="A4" s="62" t="s">
        <v>569</v>
      </c>
    </row>
    <row r="5" spans="1:6" s="146" customFormat="1" ht="30" customHeight="1">
      <c r="A5" s="134"/>
      <c r="B5" s="552" t="s">
        <v>568</v>
      </c>
      <c r="C5" s="758"/>
      <c r="D5" s="759"/>
      <c r="E5" s="135" t="s">
        <v>612</v>
      </c>
      <c r="F5" s="128" t="s">
        <v>570</v>
      </c>
    </row>
    <row r="6" spans="1:6" ht="34.5" customHeight="1">
      <c r="A6" s="65">
        <v>6010</v>
      </c>
      <c r="B6" s="554" t="s">
        <v>387</v>
      </c>
      <c r="C6" s="555"/>
      <c r="D6" s="29" t="str">
        <f>HYPERLINK(CONCATENATE(Filename,"Ins6010"),"(instructions)")</f>
        <v>(instructions)</v>
      </c>
      <c r="E6" s="49" t="s">
        <v>546</v>
      </c>
      <c r="F6" s="409"/>
    </row>
    <row r="7" spans="1:6" ht="21" customHeight="1">
      <c r="A7" s="65">
        <v>6020</v>
      </c>
      <c r="B7" s="755" t="s">
        <v>697</v>
      </c>
      <c r="C7" s="756"/>
      <c r="D7" s="757"/>
      <c r="E7" s="39"/>
      <c r="F7" s="44"/>
    </row>
    <row r="8" spans="1:6" ht="24.75" customHeight="1">
      <c r="A8" s="65">
        <v>6030</v>
      </c>
      <c r="B8" s="554" t="s">
        <v>873</v>
      </c>
      <c r="C8" s="555"/>
      <c r="D8" s="699"/>
      <c r="E8" s="49" t="s">
        <v>546</v>
      </c>
      <c r="F8" s="28"/>
    </row>
    <row r="9" spans="1:6" ht="34.5" customHeight="1">
      <c r="A9" s="65">
        <v>6040</v>
      </c>
      <c r="B9" s="554" t="s">
        <v>953</v>
      </c>
      <c r="C9" s="555"/>
      <c r="D9" s="699"/>
      <c r="E9" s="27"/>
      <c r="F9" s="28"/>
    </row>
    <row r="10" spans="1:6" ht="34.5" customHeight="1" thickBot="1">
      <c r="A10" s="351">
        <v>6050</v>
      </c>
      <c r="B10" s="686" t="s">
        <v>836</v>
      </c>
      <c r="C10" s="687"/>
      <c r="D10" s="391" t="str">
        <f>HYPERLINK(CONCATENATE(Filename,"Ins6050"),"(instructions)")</f>
        <v>(instructions)</v>
      </c>
      <c r="E10" s="50" t="s">
        <v>546</v>
      </c>
      <c r="F10" s="352"/>
    </row>
    <row r="11" spans="1:5" ht="15.75" customHeight="1">
      <c r="A11" s="78"/>
      <c r="B11" s="78"/>
      <c r="C11" s="78"/>
      <c r="D11" s="78"/>
      <c r="E11" s="78"/>
    </row>
    <row r="12" spans="1:6" ht="15.75" thickBot="1">
      <c r="A12" s="191" t="s">
        <v>115</v>
      </c>
      <c r="B12" s="203"/>
      <c r="C12" s="203"/>
      <c r="D12" s="63"/>
      <c r="E12" s="63"/>
      <c r="F12" s="63"/>
    </row>
    <row r="13" spans="1:6" ht="21" customHeight="1">
      <c r="A13" s="134"/>
      <c r="B13" s="552" t="s">
        <v>568</v>
      </c>
      <c r="C13" s="758"/>
      <c r="D13" s="759"/>
      <c r="E13" s="279" t="s">
        <v>612</v>
      </c>
      <c r="F13" s="128" t="s">
        <v>570</v>
      </c>
    </row>
    <row r="14" spans="1:6" ht="63.75" customHeight="1">
      <c r="A14" s="65">
        <v>6060</v>
      </c>
      <c r="B14" s="554" t="s">
        <v>1038</v>
      </c>
      <c r="C14" s="555"/>
      <c r="D14" s="228" t="str">
        <f>HYPERLINK(CONCATENATE(Filename,"Ins_NITAG1"),"(instructions)")</f>
        <v>(instructions)</v>
      </c>
      <c r="E14" s="49" t="s">
        <v>546</v>
      </c>
      <c r="F14" s="410"/>
    </row>
    <row r="15" spans="1:6" ht="31.5" customHeight="1">
      <c r="A15" s="65">
        <v>6070</v>
      </c>
      <c r="B15" s="554" t="s">
        <v>116</v>
      </c>
      <c r="C15" s="555"/>
      <c r="D15" s="228" t="str">
        <f>HYPERLINK(CONCATENATE(Filename,"Ins_NITAG2"),"(instructions)")</f>
        <v>(instructions)</v>
      </c>
      <c r="E15" s="49" t="s">
        <v>546</v>
      </c>
      <c r="F15" s="410"/>
    </row>
    <row r="16" spans="1:6" ht="31.5" customHeight="1">
      <c r="A16" s="65">
        <v>6080</v>
      </c>
      <c r="B16" s="554" t="s">
        <v>367</v>
      </c>
      <c r="C16" s="555"/>
      <c r="D16" s="228" t="str">
        <f>HYPERLINK(CONCATENATE(Filename,"Ins_NITAG3"),"(instructions)")</f>
        <v>(instructions)</v>
      </c>
      <c r="E16" s="49" t="s">
        <v>546</v>
      </c>
      <c r="F16" s="410"/>
    </row>
    <row r="17" spans="1:6" ht="28.5" customHeight="1">
      <c r="A17" s="65">
        <v>6090</v>
      </c>
      <c r="B17" s="700" t="s">
        <v>368</v>
      </c>
      <c r="C17" s="742" t="s">
        <v>413</v>
      </c>
      <c r="D17" s="743"/>
      <c r="E17" s="229" t="s">
        <v>546</v>
      </c>
      <c r="F17" s="411"/>
    </row>
    <row r="18" spans="1:6" ht="18.75" customHeight="1">
      <c r="A18" s="65">
        <v>6100</v>
      </c>
      <c r="B18" s="752"/>
      <c r="C18" s="744" t="s">
        <v>414</v>
      </c>
      <c r="D18" s="745"/>
      <c r="E18" s="238" t="s">
        <v>546</v>
      </c>
      <c r="F18" s="412"/>
    </row>
    <row r="19" spans="1:6" ht="18.75" customHeight="1">
      <c r="A19" s="65">
        <v>6110</v>
      </c>
      <c r="B19" s="752"/>
      <c r="C19" s="744" t="s">
        <v>415</v>
      </c>
      <c r="D19" s="745"/>
      <c r="E19" s="238" t="s">
        <v>546</v>
      </c>
      <c r="F19" s="412"/>
    </row>
    <row r="20" spans="1:6" ht="18.75" customHeight="1">
      <c r="A20" s="65">
        <v>6120</v>
      </c>
      <c r="B20" s="753" t="str">
        <f>HYPERLINK(CONCATENATE(Filename,"Ins_NITAG4"),"(instructions)")</f>
        <v>(instructions)</v>
      </c>
      <c r="C20" s="744" t="s">
        <v>416</v>
      </c>
      <c r="D20" s="745"/>
      <c r="E20" s="238" t="s">
        <v>546</v>
      </c>
      <c r="F20" s="412"/>
    </row>
    <row r="21" spans="1:6" ht="18.75" customHeight="1">
      <c r="A21" s="65">
        <v>6130</v>
      </c>
      <c r="B21" s="753"/>
      <c r="C21" s="744" t="s">
        <v>417</v>
      </c>
      <c r="D21" s="745"/>
      <c r="E21" s="238" t="s">
        <v>546</v>
      </c>
      <c r="F21" s="412"/>
    </row>
    <row r="22" spans="1:6" ht="26.25" customHeight="1">
      <c r="A22" s="65">
        <v>6140</v>
      </c>
      <c r="B22" s="754"/>
      <c r="C22" s="764" t="s">
        <v>1</v>
      </c>
      <c r="D22" s="765"/>
      <c r="E22" s="239" t="s">
        <v>546</v>
      </c>
      <c r="F22" s="413"/>
    </row>
    <row r="23" spans="1:6" ht="29.25" customHeight="1">
      <c r="A23" s="65">
        <v>6150</v>
      </c>
      <c r="B23" s="554" t="s">
        <v>874</v>
      </c>
      <c r="C23" s="555"/>
      <c r="D23" s="228" t="str">
        <f>HYPERLINK(CONCATENATE(Filename,"Ins_NITAG5"),"(instructions)")</f>
        <v>(instructions)</v>
      </c>
      <c r="E23" s="27"/>
      <c r="F23" s="410"/>
    </row>
    <row r="24" spans="1:6" ht="42" customHeight="1">
      <c r="A24" s="65">
        <v>6160</v>
      </c>
      <c r="B24" s="554" t="s">
        <v>875</v>
      </c>
      <c r="C24" s="555"/>
      <c r="D24" s="228" t="str">
        <f>HYPERLINK(CONCATENATE(Filename,"Ins_NITAG6"),"(instructions)")</f>
        <v>(instructions)</v>
      </c>
      <c r="E24" s="49" t="s">
        <v>546</v>
      </c>
      <c r="F24" s="410"/>
    </row>
    <row r="25" spans="1:6" ht="31.5" customHeight="1">
      <c r="A25" s="65">
        <v>6170</v>
      </c>
      <c r="B25" s="554" t="s">
        <v>117</v>
      </c>
      <c r="C25" s="555"/>
      <c r="D25" s="228" t="str">
        <f>HYPERLINK(CONCATENATE(Filename,"Ins_NITAG7"),"(instructions)")</f>
        <v>(instructions)</v>
      </c>
      <c r="E25" s="49" t="s">
        <v>546</v>
      </c>
      <c r="F25" s="410"/>
    </row>
    <row r="26" spans="1:6" ht="52.5" customHeight="1" thickBot="1">
      <c r="A26" s="65">
        <v>6180</v>
      </c>
      <c r="B26" s="686" t="s">
        <v>1026</v>
      </c>
      <c r="C26" s="687"/>
      <c r="D26" s="240" t="str">
        <f>HYPERLINK(CONCATENATE(Filename,"Ins_NITAG8"),"(instructions)")</f>
        <v>(instructions)</v>
      </c>
      <c r="E26" s="50" t="s">
        <v>546</v>
      </c>
      <c r="F26" s="414"/>
    </row>
    <row r="27" spans="1:6" ht="18" customHeight="1">
      <c r="A27" s="69"/>
      <c r="B27" s="192"/>
      <c r="C27" s="192"/>
      <c r="D27" s="285"/>
      <c r="E27" s="207"/>
      <c r="F27" s="284"/>
    </row>
    <row r="28" spans="1:7" ht="13.5" customHeight="1">
      <c r="A28" s="62" t="s">
        <v>876</v>
      </c>
      <c r="C28" s="19"/>
      <c r="G28" s="20"/>
    </row>
    <row r="29" spans="1:7" ht="14.25" customHeight="1" thickBot="1">
      <c r="A29" s="383" t="str">
        <f>HYPERLINK(CONCATENATE(Filename,"Ins6190_6270"),"(instructions)")</f>
        <v>(instructions)</v>
      </c>
      <c r="C29" s="19"/>
      <c r="G29" s="20"/>
    </row>
    <row r="30" spans="1:8" ht="11.25" customHeight="1">
      <c r="A30" s="621"/>
      <c r="B30" s="736" t="s">
        <v>552</v>
      </c>
      <c r="C30" s="135" t="s">
        <v>616</v>
      </c>
      <c r="D30" s="135" t="s">
        <v>617</v>
      </c>
      <c r="E30" s="135" t="s">
        <v>618</v>
      </c>
      <c r="F30" s="135" t="s">
        <v>619</v>
      </c>
      <c r="G30" s="136" t="s">
        <v>460</v>
      </c>
      <c r="H30" s="276" t="s">
        <v>364</v>
      </c>
    </row>
    <row r="31" spans="1:8" ht="31.5">
      <c r="A31" s="626"/>
      <c r="B31" s="548"/>
      <c r="C31" s="137" t="s">
        <v>91</v>
      </c>
      <c r="D31" s="137" t="s">
        <v>92</v>
      </c>
      <c r="E31" s="137" t="s">
        <v>93</v>
      </c>
      <c r="F31" s="137" t="s">
        <v>106</v>
      </c>
      <c r="G31" s="137" t="s">
        <v>363</v>
      </c>
      <c r="H31" s="277" t="s">
        <v>462</v>
      </c>
    </row>
    <row r="32" spans="1:8" ht="21" customHeight="1">
      <c r="A32" s="65">
        <v>6190</v>
      </c>
      <c r="B32" s="138" t="s">
        <v>687</v>
      </c>
      <c r="C32" s="14"/>
      <c r="D32" s="14"/>
      <c r="E32" s="14"/>
      <c r="F32" s="14"/>
      <c r="G32" s="14"/>
      <c r="H32" s="16"/>
    </row>
    <row r="33" spans="1:8" ht="21" customHeight="1">
      <c r="A33" s="65">
        <v>6200</v>
      </c>
      <c r="B33" s="138" t="s">
        <v>620</v>
      </c>
      <c r="C33" s="14"/>
      <c r="D33" s="14"/>
      <c r="E33" s="14"/>
      <c r="F33" s="14"/>
      <c r="G33" s="14"/>
      <c r="H33" s="16"/>
    </row>
    <row r="34" spans="1:8" ht="21" customHeight="1">
      <c r="A34" s="65">
        <v>6210</v>
      </c>
      <c r="B34" s="138" t="s">
        <v>83</v>
      </c>
      <c r="C34" s="14"/>
      <c r="D34" s="14"/>
      <c r="E34" s="14"/>
      <c r="F34" s="14"/>
      <c r="G34" s="14"/>
      <c r="H34" s="16"/>
    </row>
    <row r="35" spans="1:8" ht="21" customHeight="1">
      <c r="A35" s="65"/>
      <c r="B35" s="54" t="s">
        <v>448</v>
      </c>
      <c r="C35" s="139" t="s">
        <v>623</v>
      </c>
      <c r="D35" s="139" t="s">
        <v>624</v>
      </c>
      <c r="E35" s="139" t="s">
        <v>625</v>
      </c>
      <c r="F35" s="139" t="s">
        <v>366</v>
      </c>
      <c r="G35" s="139" t="s">
        <v>365</v>
      </c>
      <c r="H35" s="278"/>
    </row>
    <row r="36" spans="1:8" ht="21" customHeight="1">
      <c r="A36" s="65">
        <v>6220</v>
      </c>
      <c r="B36" s="138" t="s">
        <v>688</v>
      </c>
      <c r="C36" s="14"/>
      <c r="D36" s="14"/>
      <c r="E36" s="14"/>
      <c r="F36" s="14"/>
      <c r="G36" s="14"/>
      <c r="H36" s="16"/>
    </row>
    <row r="37" spans="1:8" ht="21" customHeight="1">
      <c r="A37" s="65">
        <v>6230</v>
      </c>
      <c r="B37" s="138" t="s">
        <v>621</v>
      </c>
      <c r="C37" s="14"/>
      <c r="D37" s="14"/>
      <c r="E37" s="14"/>
      <c r="F37" s="14"/>
      <c r="G37" s="14"/>
      <c r="H37" s="16"/>
    </row>
    <row r="38" spans="1:8" ht="21" customHeight="1">
      <c r="A38" s="65">
        <v>6240</v>
      </c>
      <c r="B38" s="138" t="s">
        <v>834</v>
      </c>
      <c r="C38" s="14"/>
      <c r="D38" s="14"/>
      <c r="E38" s="14"/>
      <c r="F38" s="14"/>
      <c r="G38" s="14"/>
      <c r="H38" s="16"/>
    </row>
    <row r="39" spans="1:8" ht="21" customHeight="1">
      <c r="A39" s="65">
        <v>6250</v>
      </c>
      <c r="B39" s="138" t="s">
        <v>849</v>
      </c>
      <c r="C39" s="14"/>
      <c r="D39" s="14"/>
      <c r="E39" s="14"/>
      <c r="F39" s="14"/>
      <c r="G39" s="14"/>
      <c r="H39" s="16"/>
    </row>
    <row r="40" spans="1:8" ht="21" customHeight="1">
      <c r="A40" s="65"/>
      <c r="B40" s="54" t="s">
        <v>358</v>
      </c>
      <c r="C40" s="139" t="s">
        <v>623</v>
      </c>
      <c r="D40" s="139" t="s">
        <v>624</v>
      </c>
      <c r="E40" s="139" t="s">
        <v>625</v>
      </c>
      <c r="F40" s="139" t="s">
        <v>366</v>
      </c>
      <c r="G40" s="139" t="s">
        <v>365</v>
      </c>
      <c r="H40" s="278"/>
    </row>
    <row r="41" spans="1:8" ht="21" customHeight="1">
      <c r="A41" s="65">
        <v>6260</v>
      </c>
      <c r="B41" s="138" t="s">
        <v>359</v>
      </c>
      <c r="C41" s="27"/>
      <c r="D41" s="27"/>
      <c r="E41" s="27"/>
      <c r="F41" s="27"/>
      <c r="G41" s="27"/>
      <c r="H41" s="215"/>
    </row>
    <row r="42" spans="1:8" ht="21" customHeight="1" thickBot="1">
      <c r="A42" s="65">
        <v>6270</v>
      </c>
      <c r="B42" s="296" t="s">
        <v>622</v>
      </c>
      <c r="C42" s="31"/>
      <c r="D42" s="31"/>
      <c r="E42" s="31"/>
      <c r="F42" s="31"/>
      <c r="G42" s="31"/>
      <c r="H42" s="217"/>
    </row>
    <row r="43" spans="1:7" ht="21" customHeight="1" thickBot="1">
      <c r="A43" s="191"/>
      <c r="C43" s="19"/>
      <c r="G43" s="20"/>
    </row>
    <row r="44" spans="1:7" ht="21" customHeight="1" thickBot="1">
      <c r="A44" s="390">
        <v>6280</v>
      </c>
      <c r="B44" s="727" t="s">
        <v>83</v>
      </c>
      <c r="C44" s="728"/>
      <c r="D44" s="728"/>
      <c r="E44" s="729"/>
      <c r="F44" s="288" t="str">
        <f>HYPERLINK(CONCATENATE(Filename,"Ins6280"),"(instructions)")</f>
        <v>(instructions)</v>
      </c>
      <c r="G44" s="289"/>
    </row>
    <row r="45" spans="1:7" ht="21" customHeight="1">
      <c r="A45" s="191"/>
      <c r="C45" s="19"/>
      <c r="G45" s="20"/>
    </row>
    <row r="46" spans="1:9" ht="21" customHeight="1" thickBot="1">
      <c r="A46" s="62" t="s">
        <v>883</v>
      </c>
      <c r="B46" s="19"/>
      <c r="C46" s="19"/>
      <c r="G46" s="207"/>
      <c r="H46" s="70"/>
      <c r="I46" s="70"/>
    </row>
    <row r="47" spans="1:8" ht="21" customHeight="1">
      <c r="A47" s="737"/>
      <c r="B47" s="135" t="s">
        <v>353</v>
      </c>
      <c r="C47" s="711" t="s">
        <v>626</v>
      </c>
      <c r="D47" s="711"/>
      <c r="E47" s="768" t="s">
        <v>627</v>
      </c>
      <c r="F47" s="769"/>
      <c r="G47" s="770"/>
      <c r="H47" s="392"/>
    </row>
    <row r="48" spans="1:8" ht="126">
      <c r="A48" s="738"/>
      <c r="B48" s="740" t="s">
        <v>352</v>
      </c>
      <c r="C48" s="140" t="s">
        <v>877</v>
      </c>
      <c r="D48" s="140" t="s">
        <v>450</v>
      </c>
      <c r="E48" s="140" t="s">
        <v>981</v>
      </c>
      <c r="F48" s="140" t="s">
        <v>982</v>
      </c>
      <c r="G48" s="395" t="s">
        <v>983</v>
      </c>
      <c r="H48" s="393" t="s">
        <v>925</v>
      </c>
    </row>
    <row r="49" spans="1:8" ht="13.5" customHeight="1">
      <c r="A49" s="739"/>
      <c r="B49" s="741"/>
      <c r="C49" s="8" t="str">
        <f>HYPERLINK(CONCATENATE(Filename,"Ins6290_6390_A"),"(instructions)")</f>
        <v>(instructions)</v>
      </c>
      <c r="D49" s="8" t="str">
        <f>HYPERLINK(CONCATENATE(Filename,"Ins6290_6390_B"),"(instructions)")</f>
        <v>(instructions)</v>
      </c>
      <c r="E49" s="8" t="str">
        <f>HYPERLINK(CONCATENATE(Filename,"Ins6290_6390_C"),"(instructions)")</f>
        <v>(instructions)</v>
      </c>
      <c r="F49" s="8" t="str">
        <f>HYPERLINK(CONCATENATE(Filename,"Ins6290_6390_D"),"(instructions)")</f>
        <v>(instructions)</v>
      </c>
      <c r="G49" s="8" t="str">
        <f>HYPERLINK(CONCATENATE(Filename,"Ins6290_6390_E"),"(instructions)")</f>
        <v>(instructions)</v>
      </c>
      <c r="H49" s="415"/>
    </row>
    <row r="50" spans="1:8" ht="21" customHeight="1">
      <c r="A50" s="72">
        <v>6290</v>
      </c>
      <c r="B50" s="53" t="s">
        <v>468</v>
      </c>
      <c r="C50" s="49" t="s">
        <v>546</v>
      </c>
      <c r="D50" s="14"/>
      <c r="E50" s="180" t="s">
        <v>546</v>
      </c>
      <c r="F50" s="180" t="s">
        <v>546</v>
      </c>
      <c r="G50" s="180" t="s">
        <v>546</v>
      </c>
      <c r="H50" s="389"/>
    </row>
    <row r="51" spans="1:8" ht="21" customHeight="1">
      <c r="A51" s="72">
        <v>6300</v>
      </c>
      <c r="B51" s="53" t="s">
        <v>879</v>
      </c>
      <c r="C51" s="49" t="s">
        <v>546</v>
      </c>
      <c r="D51" s="14"/>
      <c r="E51" s="180" t="s">
        <v>546</v>
      </c>
      <c r="F51" s="180" t="s">
        <v>546</v>
      </c>
      <c r="G51" s="180" t="s">
        <v>546</v>
      </c>
      <c r="H51" s="389"/>
    </row>
    <row r="52" spans="1:8" ht="21" customHeight="1">
      <c r="A52" s="72">
        <v>6310</v>
      </c>
      <c r="B52" s="53" t="s">
        <v>597</v>
      </c>
      <c r="C52" s="49" t="s">
        <v>546</v>
      </c>
      <c r="D52" s="14"/>
      <c r="E52" s="180" t="s">
        <v>546</v>
      </c>
      <c r="F52" s="180" t="s">
        <v>546</v>
      </c>
      <c r="G52" s="180" t="s">
        <v>546</v>
      </c>
      <c r="H52" s="389"/>
    </row>
    <row r="53" spans="1:8" ht="21" customHeight="1">
      <c r="A53" s="72">
        <v>6320</v>
      </c>
      <c r="B53" s="53" t="s">
        <v>598</v>
      </c>
      <c r="C53" s="49" t="s">
        <v>546</v>
      </c>
      <c r="D53" s="14"/>
      <c r="E53" s="180" t="s">
        <v>546</v>
      </c>
      <c r="F53" s="180" t="s">
        <v>546</v>
      </c>
      <c r="G53" s="180" t="s">
        <v>546</v>
      </c>
      <c r="H53" s="389"/>
    </row>
    <row r="54" spans="1:8" ht="21" customHeight="1">
      <c r="A54" s="72">
        <v>6330</v>
      </c>
      <c r="B54" s="66" t="s">
        <v>374</v>
      </c>
      <c r="C54" s="49" t="s">
        <v>546</v>
      </c>
      <c r="D54" s="14"/>
      <c r="E54" s="49" t="s">
        <v>546</v>
      </c>
      <c r="F54" s="180" t="s">
        <v>546</v>
      </c>
      <c r="G54" s="180" t="s">
        <v>546</v>
      </c>
      <c r="H54" s="389"/>
    </row>
    <row r="55" spans="1:8" ht="21" customHeight="1">
      <c r="A55" s="72">
        <v>6340</v>
      </c>
      <c r="B55" s="66" t="s">
        <v>375</v>
      </c>
      <c r="C55" s="49" t="s">
        <v>546</v>
      </c>
      <c r="D55" s="14"/>
      <c r="E55" s="49" t="s">
        <v>546</v>
      </c>
      <c r="F55" s="180" t="s">
        <v>546</v>
      </c>
      <c r="G55" s="180" t="s">
        <v>546</v>
      </c>
      <c r="H55" s="389"/>
    </row>
    <row r="56" spans="1:8" ht="21" customHeight="1">
      <c r="A56" s="72">
        <v>6350</v>
      </c>
      <c r="B56" s="66" t="s">
        <v>878</v>
      </c>
      <c r="C56" s="49" t="s">
        <v>546</v>
      </c>
      <c r="D56" s="14"/>
      <c r="E56" s="180" t="s">
        <v>546</v>
      </c>
      <c r="F56" s="180" t="s">
        <v>546</v>
      </c>
      <c r="G56" s="180" t="s">
        <v>546</v>
      </c>
      <c r="H56" s="389"/>
    </row>
    <row r="57" spans="1:8" ht="21" customHeight="1">
      <c r="A57" s="72">
        <v>6360</v>
      </c>
      <c r="B57" s="66" t="s">
        <v>1043</v>
      </c>
      <c r="C57" s="49" t="s">
        <v>546</v>
      </c>
      <c r="D57" s="14"/>
      <c r="E57" s="180" t="s">
        <v>546</v>
      </c>
      <c r="F57" s="180" t="s">
        <v>546</v>
      </c>
      <c r="G57" s="180" t="s">
        <v>546</v>
      </c>
      <c r="H57" s="389"/>
    </row>
    <row r="58" spans="1:8" ht="21" customHeight="1">
      <c r="A58" s="72">
        <v>6370</v>
      </c>
      <c r="B58" s="53" t="s">
        <v>599</v>
      </c>
      <c r="C58" s="49" t="s">
        <v>546</v>
      </c>
      <c r="D58" s="14"/>
      <c r="E58" s="180" t="s">
        <v>546</v>
      </c>
      <c r="F58" s="180" t="s">
        <v>546</v>
      </c>
      <c r="G58" s="180" t="s">
        <v>546</v>
      </c>
      <c r="H58" s="389"/>
    </row>
    <row r="59" spans="1:8" ht="21" customHeight="1">
      <c r="A59" s="72">
        <v>6380</v>
      </c>
      <c r="B59" s="53" t="s">
        <v>630</v>
      </c>
      <c r="C59" s="49" t="s">
        <v>546</v>
      </c>
      <c r="D59" s="14"/>
      <c r="E59" s="180" t="s">
        <v>546</v>
      </c>
      <c r="F59" s="180" t="s">
        <v>546</v>
      </c>
      <c r="G59" s="180" t="s">
        <v>546</v>
      </c>
      <c r="H59" s="389"/>
    </row>
    <row r="60" spans="1:8" ht="21" customHeight="1" thickBot="1">
      <c r="A60" s="280">
        <v>6390</v>
      </c>
      <c r="B60" s="281" t="s">
        <v>541</v>
      </c>
      <c r="C60" s="50" t="s">
        <v>546</v>
      </c>
      <c r="D60" s="11"/>
      <c r="E60" s="50" t="s">
        <v>546</v>
      </c>
      <c r="F60" s="50" t="s">
        <v>546</v>
      </c>
      <c r="G60" s="50" t="s">
        <v>546</v>
      </c>
      <c r="H60" s="387"/>
    </row>
    <row r="61" spans="1:7" ht="11.25" thickBot="1">
      <c r="A61" s="20"/>
      <c r="B61" s="19"/>
      <c r="C61" s="19"/>
      <c r="G61" s="20"/>
    </row>
    <row r="62" spans="1:10" s="78" customFormat="1" ht="23.25" customHeight="1">
      <c r="A62" s="353">
        <v>6400</v>
      </c>
      <c r="B62" s="666" t="s">
        <v>956</v>
      </c>
      <c r="C62" s="667"/>
      <c r="D62" s="667"/>
      <c r="E62" s="667"/>
      <c r="F62" s="250" t="str">
        <f>HYPERLINK(CONCATENATE(Filename,"Ins6400"),"(instructions)")</f>
        <v>(instructions)</v>
      </c>
      <c r="G62" s="583" t="s">
        <v>546</v>
      </c>
      <c r="H62" s="584"/>
      <c r="J62" s="294"/>
    </row>
    <row r="63" spans="1:10" s="78" customFormat="1" ht="27" customHeight="1">
      <c r="A63" s="72">
        <v>6410</v>
      </c>
      <c r="B63" s="554" t="s">
        <v>837</v>
      </c>
      <c r="C63" s="555"/>
      <c r="D63" s="555"/>
      <c r="E63" s="555"/>
      <c r="F63" s="34" t="str">
        <f>HYPERLINK(CONCATENATE(Filename,"Ins6410"),"(instructions)")</f>
        <v>(instructions)</v>
      </c>
      <c r="G63" s="725" t="s">
        <v>546</v>
      </c>
      <c r="H63" s="726"/>
      <c r="J63" s="295"/>
    </row>
    <row r="64" spans="1:10" s="78" customFormat="1" ht="24" customHeight="1">
      <c r="A64" s="72">
        <v>6420</v>
      </c>
      <c r="B64" s="554" t="s">
        <v>984</v>
      </c>
      <c r="C64" s="555"/>
      <c r="D64" s="555"/>
      <c r="E64" s="555"/>
      <c r="F64" s="34" t="str">
        <f>HYPERLINK(CONCATENATE(Filename,"Ins6420"),"(instructions)")</f>
        <v>(instructions)</v>
      </c>
      <c r="G64" s="701"/>
      <c r="H64" s="702"/>
      <c r="J64" s="295"/>
    </row>
    <row r="65" spans="1:8" s="78" customFormat="1" ht="36" customHeight="1" thickBot="1">
      <c r="A65" s="280">
        <v>6430</v>
      </c>
      <c r="B65" s="734" t="s">
        <v>831</v>
      </c>
      <c r="C65" s="735"/>
      <c r="D65" s="735"/>
      <c r="E65" s="735"/>
      <c r="F65" s="272" t="str">
        <f>HYPERLINK(CONCATENATE(Filename,"Ins6430"),"(instructions)")</f>
        <v>(instructions)</v>
      </c>
      <c r="G65" s="579" t="s">
        <v>546</v>
      </c>
      <c r="H65" s="580"/>
    </row>
    <row r="66" spans="1:8" s="78" customFormat="1" ht="9.75" customHeight="1">
      <c r="A66" s="20"/>
      <c r="B66" s="20"/>
      <c r="C66" s="20"/>
      <c r="D66" s="20"/>
      <c r="E66" s="20"/>
      <c r="F66" s="20"/>
      <c r="G66" s="20"/>
      <c r="H66" s="19"/>
    </row>
    <row r="67" spans="1:3" ht="21" customHeight="1" thickBot="1">
      <c r="A67" s="62" t="s">
        <v>803</v>
      </c>
      <c r="B67" s="19"/>
      <c r="C67" s="19"/>
    </row>
    <row r="68" spans="1:8" ht="21" customHeight="1">
      <c r="A68" s="134">
        <v>6440</v>
      </c>
      <c r="B68" s="666" t="s">
        <v>880</v>
      </c>
      <c r="C68" s="667"/>
      <c r="D68" s="667"/>
      <c r="E68" s="667"/>
      <c r="F68" s="751"/>
      <c r="G68" s="721" t="s">
        <v>546</v>
      </c>
      <c r="H68" s="722"/>
    </row>
    <row r="69" spans="1:8" ht="28.5" customHeight="1">
      <c r="A69" s="65">
        <v>6450</v>
      </c>
      <c r="B69" s="554" t="s">
        <v>405</v>
      </c>
      <c r="C69" s="555"/>
      <c r="D69" s="555"/>
      <c r="E69" s="555"/>
      <c r="F69" s="29" t="str">
        <f>HYPERLINK(CONCATENATE(Filename,"Ins6450"),"(instructions)")</f>
        <v>(instructions)</v>
      </c>
      <c r="G69" s="703" t="s">
        <v>546</v>
      </c>
      <c r="H69" s="704"/>
    </row>
    <row r="70" spans="1:8" ht="23.25" customHeight="1">
      <c r="A70" s="141">
        <v>6460</v>
      </c>
      <c r="B70" s="746" t="s">
        <v>818</v>
      </c>
      <c r="C70" s="747"/>
      <c r="D70" s="747"/>
      <c r="E70" s="747"/>
      <c r="F70" s="184" t="str">
        <f>HYPERLINK(CONCATENATE(Filename,"Ins6460"),"(instructions)")</f>
        <v>(instructions)</v>
      </c>
      <c r="G70" s="703" t="s">
        <v>546</v>
      </c>
      <c r="H70" s="704"/>
    </row>
    <row r="71" spans="1:8" ht="21" customHeight="1">
      <c r="A71" s="65">
        <v>6470</v>
      </c>
      <c r="B71" s="748" t="s">
        <v>881</v>
      </c>
      <c r="C71" s="749"/>
      <c r="D71" s="749"/>
      <c r="E71" s="749"/>
      <c r="F71" s="750"/>
      <c r="G71" s="709"/>
      <c r="H71" s="710"/>
    </row>
    <row r="72" spans="1:8" ht="25.5" customHeight="1">
      <c r="A72" s="65">
        <v>6480</v>
      </c>
      <c r="B72" s="573" t="s">
        <v>1039</v>
      </c>
      <c r="C72" s="574"/>
      <c r="D72" s="574"/>
      <c r="E72" s="574"/>
      <c r="F72" s="575"/>
      <c r="G72" s="703" t="s">
        <v>546</v>
      </c>
      <c r="H72" s="704"/>
    </row>
    <row r="73" spans="1:8" ht="18" customHeight="1">
      <c r="A73" s="626">
        <v>6490</v>
      </c>
      <c r="B73" s="712" t="s">
        <v>882</v>
      </c>
      <c r="C73" s="713"/>
      <c r="D73" s="718" t="str">
        <f>HYPERLINK(CONCATENATE(Filename,"Ins6490"),"(instructions)")</f>
        <v>(instructions)</v>
      </c>
      <c r="E73" s="142" t="s">
        <v>463</v>
      </c>
      <c r="F73" s="143"/>
      <c r="G73" s="705" t="s">
        <v>546</v>
      </c>
      <c r="H73" s="706"/>
    </row>
    <row r="74" spans="1:8" ht="18" customHeight="1">
      <c r="A74" s="626"/>
      <c r="B74" s="714"/>
      <c r="C74" s="715"/>
      <c r="D74" s="569"/>
      <c r="E74" s="732" t="s">
        <v>647</v>
      </c>
      <c r="F74" s="733"/>
      <c r="G74" s="719" t="s">
        <v>546</v>
      </c>
      <c r="H74" s="720"/>
    </row>
    <row r="75" spans="1:8" ht="18" customHeight="1">
      <c r="A75" s="626"/>
      <c r="B75" s="714"/>
      <c r="C75" s="715"/>
      <c r="D75" s="569"/>
      <c r="E75" s="732" t="s">
        <v>648</v>
      </c>
      <c r="F75" s="733"/>
      <c r="G75" s="719" t="s">
        <v>546</v>
      </c>
      <c r="H75" s="720"/>
    </row>
    <row r="76" spans="1:8" ht="18" customHeight="1" thickBot="1">
      <c r="A76" s="622"/>
      <c r="B76" s="716"/>
      <c r="C76" s="717"/>
      <c r="D76" s="578"/>
      <c r="E76" s="282" t="s">
        <v>79</v>
      </c>
      <c r="F76" s="283"/>
      <c r="G76" s="723" t="s">
        <v>546</v>
      </c>
      <c r="H76" s="724"/>
    </row>
    <row r="77" spans="1:8" ht="19.5" customHeight="1">
      <c r="A77" s="69"/>
      <c r="B77" s="144"/>
      <c r="C77" s="144"/>
      <c r="D77" s="144"/>
      <c r="E77" s="144"/>
      <c r="F77" s="144"/>
      <c r="G77" s="145"/>
      <c r="H77" s="78"/>
    </row>
    <row r="78" spans="1:3" ht="30" customHeight="1" thickBot="1">
      <c r="A78" s="62" t="s">
        <v>802</v>
      </c>
      <c r="B78" s="19"/>
      <c r="C78" s="19"/>
    </row>
    <row r="79" spans="1:8" ht="30" customHeight="1">
      <c r="A79" s="134">
        <v>6500</v>
      </c>
      <c r="B79" s="730" t="s">
        <v>884</v>
      </c>
      <c r="C79" s="731"/>
      <c r="D79" s="731"/>
      <c r="E79" s="731"/>
      <c r="F79" s="29" t="str">
        <f>HYPERLINK(CONCATENATE(Filename,"Ins6500"),"(instructions)")</f>
        <v>(instructions)</v>
      </c>
      <c r="G79" s="707" t="s">
        <v>546</v>
      </c>
      <c r="H79" s="708"/>
    </row>
    <row r="80" spans="1:8" ht="35.25" customHeight="1">
      <c r="A80" s="65">
        <v>6510</v>
      </c>
      <c r="B80" s="554" t="s">
        <v>897</v>
      </c>
      <c r="C80" s="555"/>
      <c r="D80" s="555"/>
      <c r="E80" s="555"/>
      <c r="F80" s="29" t="str">
        <f>HYPERLINK(CONCATENATE(Filename,"Ins_F4"),"(instructions)")</f>
        <v>(instructions)</v>
      </c>
      <c r="G80" s="416">
        <v>1</v>
      </c>
      <c r="H80" s="179" t="s">
        <v>546</v>
      </c>
    </row>
    <row r="81" spans="1:8" ht="50.25" customHeight="1">
      <c r="A81" s="65">
        <v>6520</v>
      </c>
      <c r="B81" s="554" t="s">
        <v>899</v>
      </c>
      <c r="C81" s="555"/>
      <c r="D81" s="555"/>
      <c r="E81" s="555"/>
      <c r="F81" s="29" t="str">
        <f>HYPERLINK(CONCATENATE(Filename,"Ins_F5"),"(instructions)")</f>
        <v>(instructions)</v>
      </c>
      <c r="G81" s="416">
        <v>2</v>
      </c>
      <c r="H81" s="179" t="s">
        <v>546</v>
      </c>
    </row>
    <row r="82" spans="1:8" ht="33" customHeight="1">
      <c r="A82" s="65">
        <v>6530</v>
      </c>
      <c r="B82" s="766" t="s">
        <v>1014</v>
      </c>
      <c r="C82" s="767"/>
      <c r="D82" s="767"/>
      <c r="E82" s="767"/>
      <c r="F82" s="29" t="str">
        <f>HYPERLINK(CONCATENATE(Filename,"Ins_F6"),"(instructions)")</f>
        <v>(instructions)</v>
      </c>
      <c r="G82" s="760"/>
      <c r="H82" s="761"/>
    </row>
    <row r="83" spans="1:8" ht="59.25" customHeight="1">
      <c r="A83" s="65">
        <v>6540</v>
      </c>
      <c r="B83" s="554" t="s">
        <v>908</v>
      </c>
      <c r="C83" s="555"/>
      <c r="D83" s="555"/>
      <c r="E83" s="555"/>
      <c r="F83" s="29" t="str">
        <f>HYPERLINK(CONCATENATE(Filename,"Ins_F7"),"(instructions)")</f>
        <v>(instructions)</v>
      </c>
      <c r="G83" s="407"/>
      <c r="H83" s="179" t="s">
        <v>546</v>
      </c>
    </row>
    <row r="84" spans="1:8" ht="37.5" customHeight="1">
      <c r="A84" s="65">
        <v>6550</v>
      </c>
      <c r="B84" s="554" t="s">
        <v>907</v>
      </c>
      <c r="C84" s="555"/>
      <c r="D84" s="555"/>
      <c r="E84" s="555"/>
      <c r="F84" s="29" t="str">
        <f>HYPERLINK(CONCATENATE(Filename,"Ins_F8"),"(instructions)")</f>
        <v>(instructions)</v>
      </c>
      <c r="G84" s="407"/>
      <c r="H84" s="179" t="s">
        <v>546</v>
      </c>
    </row>
    <row r="85" spans="1:8" ht="31.5" customHeight="1">
      <c r="A85" s="141">
        <v>6560</v>
      </c>
      <c r="B85" s="775" t="s">
        <v>906</v>
      </c>
      <c r="C85" s="775"/>
      <c r="D85" s="775"/>
      <c r="E85" s="775"/>
      <c r="F85" s="384" t="str">
        <f>HYPERLINK(CONCATENATE(Filename,"Ins_F9"),"(instructions)")</f>
        <v>(instructions)</v>
      </c>
      <c r="G85" s="762"/>
      <c r="H85" s="763"/>
    </row>
    <row r="86" spans="1:8" ht="31.5" customHeight="1" thickBot="1">
      <c r="A86" s="280">
        <v>6570</v>
      </c>
      <c r="B86" s="385" t="s">
        <v>578</v>
      </c>
      <c r="C86" s="772"/>
      <c r="D86" s="772"/>
      <c r="E86" s="772"/>
      <c r="F86" s="772"/>
      <c r="G86" s="772"/>
      <c r="H86" s="773"/>
    </row>
    <row r="87" spans="1:8" ht="30" customHeight="1">
      <c r="A87" s="69"/>
      <c r="B87" s="782" t="s">
        <v>909</v>
      </c>
      <c r="C87" s="782"/>
      <c r="D87" s="782"/>
      <c r="E87" s="782"/>
      <c r="F87" s="782"/>
      <c r="G87" s="71"/>
      <c r="H87" s="71"/>
    </row>
    <row r="88" spans="1:8" ht="11.25" customHeight="1">
      <c r="A88" s="69"/>
      <c r="B88" s="771" t="s">
        <v>964</v>
      </c>
      <c r="C88" s="771"/>
      <c r="D88" s="771"/>
      <c r="E88" s="771"/>
      <c r="F88" s="771"/>
      <c r="G88" s="71"/>
      <c r="H88" s="71"/>
    </row>
    <row r="89" spans="1:8" ht="31.5" customHeight="1" thickBot="1">
      <c r="A89" s="62" t="s">
        <v>979</v>
      </c>
      <c r="B89" s="357"/>
      <c r="C89" s="356"/>
      <c r="D89" s="356"/>
      <c r="E89" s="356"/>
      <c r="F89" s="418"/>
      <c r="G89" s="71"/>
      <c r="H89" s="71"/>
    </row>
    <row r="90" spans="1:8" ht="31.5" customHeight="1">
      <c r="A90" s="350">
        <v>6580</v>
      </c>
      <c r="B90" s="774" t="s">
        <v>911</v>
      </c>
      <c r="C90" s="774"/>
      <c r="D90" s="774"/>
      <c r="E90" s="774"/>
      <c r="F90" s="774"/>
      <c r="G90" s="707" t="s">
        <v>546</v>
      </c>
      <c r="H90" s="708"/>
    </row>
    <row r="91" spans="1:8" ht="31.5" customHeight="1">
      <c r="A91" s="697">
        <v>6590</v>
      </c>
      <c r="B91" s="776" t="s">
        <v>1006</v>
      </c>
      <c r="C91" s="776"/>
      <c r="D91" s="777"/>
      <c r="E91" s="699" t="s">
        <v>973</v>
      </c>
      <c r="F91" s="689"/>
      <c r="G91" s="382" t="s">
        <v>546</v>
      </c>
      <c r="H91" s="388"/>
    </row>
    <row r="92" spans="1:8" ht="31.5" customHeight="1">
      <c r="A92" s="698"/>
      <c r="B92" s="778"/>
      <c r="C92" s="778"/>
      <c r="D92" s="779"/>
      <c r="E92" s="555" t="s">
        <v>974</v>
      </c>
      <c r="F92" s="699"/>
      <c r="G92" s="382" t="s">
        <v>546</v>
      </c>
      <c r="H92" s="388"/>
    </row>
    <row r="93" spans="1:8" ht="31.5" customHeight="1">
      <c r="A93" s="698"/>
      <c r="B93" s="778"/>
      <c r="C93" s="778"/>
      <c r="D93" s="779"/>
      <c r="E93" s="555" t="s">
        <v>912</v>
      </c>
      <c r="F93" s="699"/>
      <c r="G93" s="561" t="s">
        <v>546</v>
      </c>
      <c r="H93" s="685"/>
    </row>
    <row r="94" spans="1:8" ht="31.5" customHeight="1">
      <c r="A94" s="698"/>
      <c r="B94" s="778"/>
      <c r="C94" s="778"/>
      <c r="D94" s="779"/>
      <c r="E94" s="555" t="s">
        <v>913</v>
      </c>
      <c r="F94" s="699"/>
      <c r="G94" s="561" t="s">
        <v>546</v>
      </c>
      <c r="H94" s="685"/>
    </row>
    <row r="95" spans="1:8" ht="31.5" customHeight="1">
      <c r="A95" s="698"/>
      <c r="B95" s="778"/>
      <c r="C95" s="778"/>
      <c r="D95" s="779"/>
      <c r="E95" s="555" t="s">
        <v>914</v>
      </c>
      <c r="F95" s="699"/>
      <c r="G95" s="561" t="s">
        <v>546</v>
      </c>
      <c r="H95" s="685"/>
    </row>
    <row r="96" spans="1:8" ht="31.5" customHeight="1">
      <c r="A96" s="698"/>
      <c r="B96" s="778"/>
      <c r="C96" s="778"/>
      <c r="D96" s="779"/>
      <c r="E96" s="555" t="s">
        <v>915</v>
      </c>
      <c r="F96" s="699"/>
      <c r="G96" s="561" t="s">
        <v>546</v>
      </c>
      <c r="H96" s="685"/>
    </row>
    <row r="97" spans="1:8" ht="31.5" customHeight="1">
      <c r="A97" s="698"/>
      <c r="B97" s="778"/>
      <c r="C97" s="778"/>
      <c r="D97" s="779"/>
      <c r="E97" s="555" t="s">
        <v>916</v>
      </c>
      <c r="F97" s="699"/>
      <c r="G97" s="561" t="s">
        <v>546</v>
      </c>
      <c r="H97" s="685"/>
    </row>
    <row r="98" spans="1:8" ht="31.5" customHeight="1">
      <c r="A98" s="698"/>
      <c r="B98" s="778"/>
      <c r="C98" s="778"/>
      <c r="D98" s="779"/>
      <c r="E98" s="555" t="s">
        <v>917</v>
      </c>
      <c r="F98" s="699"/>
      <c r="G98" s="381" t="s">
        <v>546</v>
      </c>
      <c r="H98" s="389"/>
    </row>
    <row r="99" spans="1:8" ht="31.5" customHeight="1">
      <c r="A99" s="698"/>
      <c r="B99" s="778"/>
      <c r="C99" s="778"/>
      <c r="D99" s="779"/>
      <c r="E99" s="555" t="s">
        <v>1007</v>
      </c>
      <c r="F99" s="699"/>
      <c r="G99" s="561" t="s">
        <v>546</v>
      </c>
      <c r="H99" s="685"/>
    </row>
    <row r="100" spans="1:8" ht="31.5" customHeight="1">
      <c r="A100" s="698"/>
      <c r="B100" s="780"/>
      <c r="C100" s="780"/>
      <c r="D100" s="781"/>
      <c r="E100" s="555" t="s">
        <v>972</v>
      </c>
      <c r="F100" s="699"/>
      <c r="G100" s="561" t="s">
        <v>546</v>
      </c>
      <c r="H100" s="685"/>
    </row>
    <row r="101" spans="1:8" ht="31.5" customHeight="1">
      <c r="A101" s="358">
        <v>6600</v>
      </c>
      <c r="B101" s="689" t="s">
        <v>975</v>
      </c>
      <c r="C101" s="689"/>
      <c r="D101" s="689"/>
      <c r="E101" s="689"/>
      <c r="F101" s="689"/>
      <c r="G101" s="556"/>
      <c r="H101" s="559"/>
    </row>
    <row r="102" spans="1:8" ht="31.5" customHeight="1">
      <c r="A102" s="358">
        <v>6610</v>
      </c>
      <c r="B102" s="689" t="s">
        <v>1010</v>
      </c>
      <c r="C102" s="689"/>
      <c r="D102" s="689"/>
      <c r="E102" s="689"/>
      <c r="F102" s="689"/>
      <c r="G102" s="561" t="s">
        <v>546</v>
      </c>
      <c r="H102" s="685"/>
    </row>
    <row r="103" spans="1:8" ht="31.5" customHeight="1">
      <c r="A103" s="396">
        <v>6620</v>
      </c>
      <c r="B103" s="700" t="s">
        <v>1008</v>
      </c>
      <c r="C103" s="700"/>
      <c r="D103" s="700"/>
      <c r="E103" s="700"/>
      <c r="F103" s="700"/>
      <c r="G103" s="683"/>
      <c r="H103" s="684"/>
    </row>
    <row r="104" spans="1:8" ht="31.5" customHeight="1" thickBot="1">
      <c r="A104" s="280">
        <v>6630</v>
      </c>
      <c r="B104" s="686" t="s">
        <v>1009</v>
      </c>
      <c r="C104" s="687"/>
      <c r="D104" s="687"/>
      <c r="E104" s="687"/>
      <c r="F104" s="688"/>
      <c r="G104" s="475"/>
      <c r="H104" s="476"/>
    </row>
    <row r="105" spans="1:8" ht="31.5" customHeight="1">
      <c r="A105" s="69"/>
      <c r="B105" s="192"/>
      <c r="C105" s="192"/>
      <c r="D105" s="192"/>
      <c r="E105" s="192"/>
      <c r="F105" s="192"/>
      <c r="G105" s="207"/>
      <c r="H105" s="207"/>
    </row>
    <row r="106" spans="1:8" ht="15">
      <c r="A106" s="62" t="s">
        <v>985</v>
      </c>
      <c r="B106" s="192"/>
      <c r="C106" s="192"/>
      <c r="D106" s="192"/>
      <c r="E106" s="192"/>
      <c r="F106" s="192"/>
      <c r="G106" s="207"/>
      <c r="H106" s="207"/>
    </row>
    <row r="107" spans="1:8" ht="11.25" thickBot="1">
      <c r="A107" s="513" t="str">
        <f>HYPERLINK(CONCATENATE(Filename,"Ins_Hesitancy"),"(Section instructions)")</f>
        <v>(Section instructions)</v>
      </c>
      <c r="B107" s="513"/>
      <c r="C107" s="192"/>
      <c r="D107" s="192"/>
      <c r="E107" s="192"/>
      <c r="F107" s="192"/>
      <c r="G107" s="207"/>
      <c r="H107" s="207"/>
    </row>
    <row r="108" spans="1:8" ht="31.5" customHeight="1">
      <c r="A108" s="694" t="s">
        <v>1027</v>
      </c>
      <c r="B108" s="695"/>
      <c r="C108" s="695"/>
      <c r="D108" s="695"/>
      <c r="E108" s="695"/>
      <c r="F108" s="695"/>
      <c r="G108" s="695"/>
      <c r="H108" s="696"/>
    </row>
    <row r="109" spans="1:8" ht="31.5" customHeight="1">
      <c r="A109" s="468">
        <v>6640</v>
      </c>
      <c r="B109" s="594" t="s">
        <v>986</v>
      </c>
      <c r="C109" s="595"/>
      <c r="D109" s="595"/>
      <c r="E109" s="595"/>
      <c r="F109" s="690"/>
      <c r="G109" s="473"/>
      <c r="H109" s="474"/>
    </row>
    <row r="110" spans="1:8" ht="31.5" customHeight="1">
      <c r="A110" s="468"/>
      <c r="B110" s="594"/>
      <c r="C110" s="595"/>
      <c r="D110" s="595"/>
      <c r="E110" s="595"/>
      <c r="F110" s="690"/>
      <c r="G110" s="473"/>
      <c r="H110" s="474"/>
    </row>
    <row r="111" spans="1:8" ht="31.5" customHeight="1">
      <c r="A111" s="469"/>
      <c r="B111" s="691"/>
      <c r="C111" s="692"/>
      <c r="D111" s="692"/>
      <c r="E111" s="692"/>
      <c r="F111" s="693"/>
      <c r="G111" s="473"/>
      <c r="H111" s="474"/>
    </row>
    <row r="112" spans="1:8" ht="31.5" customHeight="1">
      <c r="A112" s="65">
        <v>6650</v>
      </c>
      <c r="B112" s="554" t="s">
        <v>987</v>
      </c>
      <c r="C112" s="555"/>
      <c r="D112" s="555"/>
      <c r="E112" s="555"/>
      <c r="F112" s="699"/>
      <c r="G112" s="561" t="s">
        <v>546</v>
      </c>
      <c r="H112" s="685"/>
    </row>
    <row r="113" spans="1:8" ht="31.5" customHeight="1">
      <c r="A113" s="65">
        <v>6660</v>
      </c>
      <c r="B113" s="554" t="s">
        <v>988</v>
      </c>
      <c r="C113" s="555"/>
      <c r="D113" s="555"/>
      <c r="E113" s="555"/>
      <c r="F113" s="699"/>
      <c r="G113" s="561" t="s">
        <v>546</v>
      </c>
      <c r="H113" s="685"/>
    </row>
    <row r="114" spans="1:8" ht="31.5" customHeight="1" thickBot="1">
      <c r="A114" s="68">
        <v>6670</v>
      </c>
      <c r="B114" s="686" t="s">
        <v>989</v>
      </c>
      <c r="C114" s="687"/>
      <c r="D114" s="687"/>
      <c r="E114" s="687"/>
      <c r="F114" s="688"/>
      <c r="G114" s="475"/>
      <c r="H114" s="476"/>
    </row>
    <row r="115" spans="1:7" ht="52.5" customHeight="1">
      <c r="A115" s="69"/>
      <c r="B115" s="192"/>
      <c r="C115" s="192"/>
      <c r="D115" s="285"/>
      <c r="E115" s="207"/>
      <c r="F115" s="284"/>
      <c r="G115" s="4" t="str">
        <f>HYPERLINK(Filename&amp;"page8","go to next page")</f>
        <v>go to next page</v>
      </c>
    </row>
  </sheetData>
  <sheetProtection selectLockedCells="1"/>
  <mergeCells count="112">
    <mergeCell ref="B88:F88"/>
    <mergeCell ref="C86:H86"/>
    <mergeCell ref="B90:F90"/>
    <mergeCell ref="G90:H90"/>
    <mergeCell ref="E91:F91"/>
    <mergeCell ref="B83:E83"/>
    <mergeCell ref="B85:E85"/>
    <mergeCell ref="B84:E84"/>
    <mergeCell ref="B91:D100"/>
    <mergeCell ref="B87:F87"/>
    <mergeCell ref="G82:H82"/>
    <mergeCell ref="G85:H85"/>
    <mergeCell ref="C20:D20"/>
    <mergeCell ref="C21:D21"/>
    <mergeCell ref="C22:D22"/>
    <mergeCell ref="B62:E62"/>
    <mergeCell ref="B82:E82"/>
    <mergeCell ref="E47:G47"/>
    <mergeCell ref="G62:H62"/>
    <mergeCell ref="G65:H65"/>
    <mergeCell ref="A2:F2"/>
    <mergeCell ref="B6:C6"/>
    <mergeCell ref="B7:D7"/>
    <mergeCell ref="B8:D8"/>
    <mergeCell ref="B14:C14"/>
    <mergeCell ref="B13:D13"/>
    <mergeCell ref="B9:D9"/>
    <mergeCell ref="B10:C10"/>
    <mergeCell ref="B5:D5"/>
    <mergeCell ref="E74:F74"/>
    <mergeCell ref="B70:E70"/>
    <mergeCell ref="B71:F71"/>
    <mergeCell ref="B68:F68"/>
    <mergeCell ref="A30:A31"/>
    <mergeCell ref="C18:D18"/>
    <mergeCell ref="B17:B19"/>
    <mergeCell ref="B26:C26"/>
    <mergeCell ref="B20:B22"/>
    <mergeCell ref="B24:C24"/>
    <mergeCell ref="B30:B31"/>
    <mergeCell ref="B16:C16"/>
    <mergeCell ref="B15:C15"/>
    <mergeCell ref="A47:A49"/>
    <mergeCell ref="B48:B49"/>
    <mergeCell ref="A73:A76"/>
    <mergeCell ref="B23:C23"/>
    <mergeCell ref="C17:D17"/>
    <mergeCell ref="C19:D19"/>
    <mergeCell ref="G63:H63"/>
    <mergeCell ref="B44:E44"/>
    <mergeCell ref="B25:C25"/>
    <mergeCell ref="B80:E80"/>
    <mergeCell ref="B79:E79"/>
    <mergeCell ref="B69:E69"/>
    <mergeCell ref="E75:F75"/>
    <mergeCell ref="B63:E63"/>
    <mergeCell ref="B64:E64"/>
    <mergeCell ref="B65:E65"/>
    <mergeCell ref="G71:H71"/>
    <mergeCell ref="B81:E81"/>
    <mergeCell ref="C47:D47"/>
    <mergeCell ref="B72:F72"/>
    <mergeCell ref="B73:C76"/>
    <mergeCell ref="D73:D76"/>
    <mergeCell ref="G74:H74"/>
    <mergeCell ref="G68:H68"/>
    <mergeCell ref="G75:H75"/>
    <mergeCell ref="G76:H76"/>
    <mergeCell ref="G93:H93"/>
    <mergeCell ref="G94:H94"/>
    <mergeCell ref="G95:H95"/>
    <mergeCell ref="G96:H96"/>
    <mergeCell ref="G64:H64"/>
    <mergeCell ref="G70:H70"/>
    <mergeCell ref="G72:H72"/>
    <mergeCell ref="G73:H73"/>
    <mergeCell ref="G79:H79"/>
    <mergeCell ref="G69:H69"/>
    <mergeCell ref="E93:F93"/>
    <mergeCell ref="E94:F94"/>
    <mergeCell ref="E98:F98"/>
    <mergeCell ref="E100:F100"/>
    <mergeCell ref="E92:F92"/>
    <mergeCell ref="E95:F95"/>
    <mergeCell ref="E96:F96"/>
    <mergeCell ref="B112:F112"/>
    <mergeCell ref="B113:F113"/>
    <mergeCell ref="G102:H102"/>
    <mergeCell ref="B103:F103"/>
    <mergeCell ref="B114:F114"/>
    <mergeCell ref="G109:H109"/>
    <mergeCell ref="G112:H112"/>
    <mergeCell ref="G113:H113"/>
    <mergeCell ref="G114:H114"/>
    <mergeCell ref="G110:H110"/>
    <mergeCell ref="A109:A111"/>
    <mergeCell ref="B109:F111"/>
    <mergeCell ref="A107:B107"/>
    <mergeCell ref="A108:H108"/>
    <mergeCell ref="A91:A100"/>
    <mergeCell ref="E99:F99"/>
    <mergeCell ref="B102:F102"/>
    <mergeCell ref="E97:F97"/>
    <mergeCell ref="G97:H97"/>
    <mergeCell ref="G100:H100"/>
    <mergeCell ref="G111:H111"/>
    <mergeCell ref="G103:H103"/>
    <mergeCell ref="G99:H99"/>
    <mergeCell ref="B104:F104"/>
    <mergeCell ref="G104:H104"/>
    <mergeCell ref="B101:F101"/>
    <mergeCell ref="G101:H101"/>
  </mergeCells>
  <dataValidations count="21">
    <dataValidation type="list" allowBlank="1" showErrorMessage="1" error="Please pick a value from the list." sqref="E8 E14:E22 E6 E24:E27">
      <formula1>DDL_Yes_No_NR</formula1>
    </dataValidation>
    <dataValidation errorStyle="warning" type="decimal" operator="lessThanOrEqual" allowBlank="1" showErrorMessage="1" error="The number you have entered is greater than the total number of districts in the country&#10;&#10;OR&#10;&#10;Your entry is not a number." sqref="E9">
      <formula1>Q_0080</formula1>
    </dataValidation>
    <dataValidation type="list" allowBlank="1" showErrorMessage="1" error="Please pick value from the list." sqref="G62:H62">
      <formula1>DDL_Yes_No_NR</formula1>
    </dataValidation>
    <dataValidation type="list" allowBlank="1" showErrorMessage="1" error="Please pick value from the list." sqref="G79:H79 H68 G68:G70 G72 F50:F60">
      <formula1>DDL_yes_no_NR_ND</formula1>
    </dataValidation>
    <dataValidation allowBlank="1" showErrorMessage="1" error="Please pick value from the list." sqref="H84"/>
    <dataValidation type="list" allowBlank="1" showErrorMessage="1" error="Please pick value from the list." sqref="H80:H81 H83">
      <formula1>DDL_currency</formula1>
    </dataValidation>
    <dataValidation type="list" allowBlank="1" showErrorMessage="1" error="Please pick value from the list." sqref="G73:G76">
      <formula1>DDL_Yes_no</formula1>
    </dataValidation>
    <dataValidation errorStyle="warning" type="whole" operator="equal" allowBlank="1" showInputMessage="1" showErrorMessage="1" errorTitle="Check Number" error="The percent of government vaccine ex&#10;penditures reported should be equal to the percent calculated (Indicator&#10;6510/6520*100 = 6530) " sqref="G82:H82">
      <formula1>G81/G80*100</formula1>
    </dataValidation>
    <dataValidation errorStyle="warning" type="whole" operator="greaterThanOrEqual" allowBlank="1" showInputMessage="1" showErrorMessage="1" errorTitle="Check Number" error="The amount reported should be &gt;= to the one reported in 6540" sqref="G84">
      <formula1>G83</formula1>
    </dataValidation>
    <dataValidation type="list" allowBlank="1" showErrorMessage="1" sqref="G90:H90 G94:H94 G99:H100 G98 G96:H96 G91">
      <formula1>DDL_Yes_no</formula1>
    </dataValidation>
    <dataValidation type="list" allowBlank="1" showInputMessage="1" showErrorMessage="1" sqref="G93:H93 G95:H95 G92 G97:H97">
      <formula1>DDL_Yes_no</formula1>
    </dataValidation>
    <dataValidation allowBlank="1" showInputMessage="1" showErrorMessage="1" prompt="Comment" sqref="H91:H92"/>
    <dataValidation allowBlank="1" showErrorMessage="1" sqref="G101:H101"/>
    <dataValidation type="list" allowBlank="1" showInputMessage="1" showErrorMessage="1" sqref="G102:H102">
      <formula1>DDL_Hemisphere</formula1>
    </dataValidation>
    <dataValidation type="list" allowBlank="1" showErrorMessage="1" error="Please pick a value from the list." sqref="E10">
      <formula1>DDL_yes_no_NR_ND</formula1>
    </dataValidation>
    <dataValidation type="list" allowBlank="1" showInputMessage="1" showErrorMessage="1" sqref="C50:C60 G50:G60 E50:E60 G113:H113">
      <formula1>DDL_yes_no_NR_ND</formula1>
    </dataValidation>
    <dataValidation type="list" allowBlank="1" showErrorMessage="1" error="Please pick value from the list." sqref="G63:H63 G65:H65">
      <formula1>DDL_yes_no_ND</formula1>
    </dataValidation>
    <dataValidation errorStyle="warning" type="whole" operator="greaterThanOrEqual" allowBlank="1" showInputMessage="1" showErrorMessage="1" errorTitle="Check Number" error="The amount reported should be &gt;= to the one reported in 6510" sqref="G81">
      <formula1>G80</formula1>
    </dataValidation>
    <dataValidation errorStyle="warning" type="whole" operator="greaterThanOrEqual" allowBlank="1" showInputMessage="1" showErrorMessage="1" errorTitle="Check Number" error="The amount reported should be &gt;= to the one reported in 6510" sqref="G83">
      <formula1>G80</formula1>
    </dataValidation>
    <dataValidation errorStyle="warning" type="whole" operator="equal" allowBlank="1" showInputMessage="1" showErrorMessage="1" errorTitle="Check Number" error="The percent of government vaccine ex&#10;penditures reported should be equal to the percent calculated (Indicator&#10;6540/6540*100 = 6560) " sqref="G85:H85">
      <formula1>G83/G84*100</formula1>
    </dataValidation>
    <dataValidation type="list" allowBlank="1" showInputMessage="1" showErrorMessage="1" sqref="G112:H112">
      <formula1>DDL_Hesitancy</formula1>
    </dataValidation>
  </dataValidations>
  <hyperlinks>
    <hyperlink ref="B88" r:id="rId1" display="http://www.who.int/immunization/programmes_systems/financing/en/"/>
  </hyperlinks>
  <printOptions/>
  <pageMargins left="0.7480314960629921" right="0.7480314960629921" top="0.31496062992125984" bottom="0.3937007874015748" header="0.1968503937007874" footer="0.15748031496062992"/>
  <pageSetup fitToHeight="3" horizontalDpi="600" verticalDpi="600" orientation="portrait" scale="64" r:id="rId2"/>
  <headerFooter alignWithMargins="0">
    <oddFooter>&amp;L&amp;"Verdana,Regular"&amp;8WHO/UNICEF JRF data for 2014
&amp;F&amp;R&amp;"Verdana,Regular"&amp;8Section &amp;A, pg. &amp;P</oddFooter>
  </headerFooter>
  <rowBreaks count="2" manualBreakCount="2">
    <brk id="44" max="255" man="1"/>
    <brk id="8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2:M50"/>
  <sheetViews>
    <sheetView showGridLines="0" showRowColHeaders="0" zoomScaleSheetLayoutView="100" workbookViewId="0" topLeftCell="A1">
      <selection activeCell="B10" sqref="B10"/>
    </sheetView>
  </sheetViews>
  <sheetFormatPr defaultColWidth="9.140625" defaultRowHeight="12.75"/>
  <cols>
    <col min="1" max="1" width="10.8515625" style="19" customWidth="1"/>
    <col min="2" max="2" width="12.8515625" style="19" bestFit="1" customWidth="1"/>
    <col min="3" max="3" width="15.28125" style="19" bestFit="1" customWidth="1"/>
    <col min="4" max="4" width="12.7109375" style="19" customWidth="1"/>
    <col min="5" max="5" width="11.57421875" style="19" bestFit="1" customWidth="1"/>
    <col min="6" max="7" width="11.7109375" style="19" customWidth="1"/>
    <col min="8" max="8" width="14.57421875" style="19" customWidth="1"/>
    <col min="9" max="9" width="10.421875" style="19" customWidth="1"/>
    <col min="10" max="13" width="8.28125" style="19" customWidth="1"/>
    <col min="14" max="16384" width="9.140625" style="19" customWidth="1"/>
  </cols>
  <sheetData>
    <row r="2" spans="1:13" ht="22.5" customHeight="1">
      <c r="A2" s="652" t="s">
        <v>674</v>
      </c>
      <c r="B2" s="652"/>
      <c r="C2" s="652"/>
      <c r="D2" s="652"/>
      <c r="E2" s="652"/>
      <c r="F2" s="652"/>
      <c r="G2" s="652"/>
      <c r="H2" s="652"/>
      <c r="I2" s="652"/>
      <c r="J2" s="652"/>
      <c r="K2" s="652"/>
      <c r="L2" s="652"/>
      <c r="M2" s="652"/>
    </row>
    <row r="3" spans="1:13" ht="10.5">
      <c r="A3" s="63"/>
      <c r="B3" s="63"/>
      <c r="C3" s="63"/>
      <c r="D3" s="63"/>
      <c r="E3" s="63"/>
      <c r="F3" s="63"/>
      <c r="G3" s="63"/>
      <c r="H3" s="63"/>
      <c r="I3" s="63"/>
      <c r="J3" s="63"/>
      <c r="K3" s="63"/>
      <c r="L3" s="63"/>
      <c r="M3" s="63"/>
    </row>
    <row r="4" spans="1:13" ht="10.5">
      <c r="A4" s="122" t="s">
        <v>94</v>
      </c>
      <c r="B4" s="63"/>
      <c r="C4" s="63"/>
      <c r="D4" s="63"/>
      <c r="E4" s="63"/>
      <c r="F4" s="63"/>
      <c r="G4" s="63"/>
      <c r="H4" s="63"/>
      <c r="I4" s="63"/>
      <c r="J4" s="63"/>
      <c r="K4" s="63"/>
      <c r="L4" s="63"/>
      <c r="M4" s="63"/>
    </row>
    <row r="5" spans="1:9" ht="10.5">
      <c r="A5" s="122"/>
      <c r="C5" s="63"/>
      <c r="D5" s="63"/>
      <c r="E5" s="63"/>
      <c r="F5" s="63"/>
      <c r="G5" s="63"/>
      <c r="H5" s="63"/>
      <c r="I5" s="63"/>
    </row>
    <row r="6" spans="1:13" ht="21" customHeight="1">
      <c r="A6" s="123" t="s">
        <v>896</v>
      </c>
      <c r="C6" s="123"/>
      <c r="F6" s="123"/>
      <c r="G6" s="791"/>
      <c r="H6" s="792"/>
      <c r="I6" s="123"/>
      <c r="J6" s="123"/>
      <c r="K6" s="123"/>
      <c r="L6" s="123"/>
      <c r="M6" s="123"/>
    </row>
    <row r="7" spans="1:13" ht="12" customHeight="1" thickBot="1">
      <c r="A7" s="616" t="str">
        <f>HYPERLINK(CONCATENATE(Filename,"Ins8010_8200"),"(Table instructions)")</f>
        <v>(Table instructions)</v>
      </c>
      <c r="B7" s="617"/>
      <c r="C7" s="123"/>
      <c r="F7" s="123"/>
      <c r="G7" s="124"/>
      <c r="H7" s="125"/>
      <c r="I7" s="123"/>
      <c r="J7" s="123"/>
      <c r="K7" s="123"/>
      <c r="L7" s="123"/>
      <c r="M7" s="123"/>
    </row>
    <row r="8" spans="1:13" ht="40.5" customHeight="1">
      <c r="A8" s="788"/>
      <c r="B8" s="736" t="s">
        <v>401</v>
      </c>
      <c r="C8" s="127" t="s">
        <v>418</v>
      </c>
      <c r="D8" s="783" t="s">
        <v>650</v>
      </c>
      <c r="E8" s="783" t="s">
        <v>651</v>
      </c>
      <c r="F8" s="127" t="s">
        <v>571</v>
      </c>
      <c r="G8" s="783" t="s">
        <v>652</v>
      </c>
      <c r="H8" s="783" t="s">
        <v>653</v>
      </c>
      <c r="I8" s="127" t="s">
        <v>419</v>
      </c>
      <c r="J8" s="736" t="s">
        <v>464</v>
      </c>
      <c r="K8" s="736"/>
      <c r="L8" s="736"/>
      <c r="M8" s="519"/>
    </row>
    <row r="9" spans="1:13" ht="31.5">
      <c r="A9" s="789"/>
      <c r="B9" s="548"/>
      <c r="C9" s="13" t="str">
        <f>HYPERLINK(CONCATENATE(Filename,"Ins8010_8200_A"),"(instructions)")</f>
        <v>(instructions)</v>
      </c>
      <c r="D9" s="784"/>
      <c r="E9" s="784"/>
      <c r="F9" s="13" t="str">
        <f>HYPERLINK(CONCATENATE(Filename,"Ins8010_8200_D"),"(instructions)")</f>
        <v>(instructions)</v>
      </c>
      <c r="G9" s="784"/>
      <c r="H9" s="784"/>
      <c r="I9" s="13" t="str">
        <f>HYPERLINK(CONCATENATE(Filename,"Ins8010_8200_G"),"(instructions)")</f>
        <v>(instructions)</v>
      </c>
      <c r="J9" s="129" t="s">
        <v>655</v>
      </c>
      <c r="K9" s="129" t="s">
        <v>654</v>
      </c>
      <c r="L9" s="129" t="s">
        <v>656</v>
      </c>
      <c r="M9" s="130" t="s">
        <v>657</v>
      </c>
    </row>
    <row r="10" spans="1:13" ht="18.75" customHeight="1">
      <c r="A10" s="65">
        <v>8010</v>
      </c>
      <c r="B10" s="15"/>
      <c r="C10" s="15"/>
      <c r="D10" s="27"/>
      <c r="E10" s="49" t="s">
        <v>546</v>
      </c>
      <c r="F10" s="23"/>
      <c r="G10" s="14"/>
      <c r="H10" s="14"/>
      <c r="I10" s="211"/>
      <c r="J10" s="14"/>
      <c r="K10" s="14"/>
      <c r="L10" s="14"/>
      <c r="M10" s="16"/>
    </row>
    <row r="11" spans="1:13" ht="18.75" customHeight="1">
      <c r="A11" s="65">
        <v>8020</v>
      </c>
      <c r="B11" s="15"/>
      <c r="C11" s="15"/>
      <c r="D11" s="27"/>
      <c r="E11" s="49" t="s">
        <v>546</v>
      </c>
      <c r="F11" s="23"/>
      <c r="G11" s="14"/>
      <c r="H11" s="14"/>
      <c r="I11" s="211"/>
      <c r="J11" s="14"/>
      <c r="K11" s="14"/>
      <c r="L11" s="14"/>
      <c r="M11" s="16"/>
    </row>
    <row r="12" spans="1:13" ht="18.75" customHeight="1">
      <c r="A12" s="65">
        <v>8030</v>
      </c>
      <c r="B12" s="15"/>
      <c r="C12" s="15"/>
      <c r="D12" s="27"/>
      <c r="E12" s="49" t="s">
        <v>546</v>
      </c>
      <c r="F12" s="23"/>
      <c r="G12" s="14"/>
      <c r="H12" s="14"/>
      <c r="I12" s="211"/>
      <c r="J12" s="14"/>
      <c r="K12" s="14"/>
      <c r="L12" s="14"/>
      <c r="M12" s="16"/>
    </row>
    <row r="13" spans="1:13" ht="18.75" customHeight="1">
      <c r="A13" s="65">
        <v>8040</v>
      </c>
      <c r="B13" s="15"/>
      <c r="C13" s="15"/>
      <c r="D13" s="27"/>
      <c r="E13" s="49" t="s">
        <v>546</v>
      </c>
      <c r="F13" s="23"/>
      <c r="G13" s="14"/>
      <c r="H13" s="14"/>
      <c r="I13" s="211"/>
      <c r="J13" s="14"/>
      <c r="K13" s="14"/>
      <c r="L13" s="14"/>
      <c r="M13" s="16"/>
    </row>
    <row r="14" spans="1:13" ht="18.75" customHeight="1">
      <c r="A14" s="65">
        <v>8050</v>
      </c>
      <c r="B14" s="15"/>
      <c r="C14" s="15"/>
      <c r="D14" s="27"/>
      <c r="E14" s="49" t="s">
        <v>546</v>
      </c>
      <c r="F14" s="23"/>
      <c r="G14" s="14"/>
      <c r="H14" s="14"/>
      <c r="I14" s="211"/>
      <c r="J14" s="14"/>
      <c r="K14" s="14"/>
      <c r="L14" s="14"/>
      <c r="M14" s="16"/>
    </row>
    <row r="15" spans="1:13" ht="18.75" customHeight="1">
      <c r="A15" s="65">
        <v>8060</v>
      </c>
      <c r="B15" s="15"/>
      <c r="C15" s="15"/>
      <c r="D15" s="27"/>
      <c r="E15" s="49" t="s">
        <v>546</v>
      </c>
      <c r="F15" s="23"/>
      <c r="G15" s="14"/>
      <c r="H15" s="14"/>
      <c r="I15" s="211"/>
      <c r="J15" s="14"/>
      <c r="K15" s="14"/>
      <c r="L15" s="14"/>
      <c r="M15" s="16"/>
    </row>
    <row r="16" spans="1:13" ht="18.75" customHeight="1">
      <c r="A16" s="65">
        <v>8070</v>
      </c>
      <c r="B16" s="15"/>
      <c r="C16" s="15"/>
      <c r="D16" s="27"/>
      <c r="E16" s="49" t="s">
        <v>546</v>
      </c>
      <c r="F16" s="23"/>
      <c r="G16" s="14"/>
      <c r="H16" s="14"/>
      <c r="I16" s="211"/>
      <c r="J16" s="14"/>
      <c r="K16" s="14"/>
      <c r="L16" s="14"/>
      <c r="M16" s="16"/>
    </row>
    <row r="17" spans="1:13" ht="18.75" customHeight="1">
      <c r="A17" s="65">
        <v>8080</v>
      </c>
      <c r="B17" s="15"/>
      <c r="C17" s="15"/>
      <c r="D17" s="27"/>
      <c r="E17" s="49" t="s">
        <v>546</v>
      </c>
      <c r="F17" s="23"/>
      <c r="G17" s="14"/>
      <c r="H17" s="14"/>
      <c r="I17" s="211"/>
      <c r="J17" s="14"/>
      <c r="K17" s="14"/>
      <c r="L17" s="14"/>
      <c r="M17" s="16"/>
    </row>
    <row r="18" spans="1:13" ht="18.75" customHeight="1">
      <c r="A18" s="65">
        <v>8090</v>
      </c>
      <c r="B18" s="15"/>
      <c r="C18" s="15"/>
      <c r="D18" s="27"/>
      <c r="E18" s="49" t="s">
        <v>546</v>
      </c>
      <c r="F18" s="23"/>
      <c r="G18" s="14"/>
      <c r="H18" s="14"/>
      <c r="I18" s="211"/>
      <c r="J18" s="14"/>
      <c r="K18" s="14"/>
      <c r="L18" s="14"/>
      <c r="M18" s="16"/>
    </row>
    <row r="19" spans="1:13" ht="18.75" customHeight="1">
      <c r="A19" s="65">
        <v>8100</v>
      </c>
      <c r="B19" s="15"/>
      <c r="C19" s="15"/>
      <c r="D19" s="27"/>
      <c r="E19" s="49" t="s">
        <v>546</v>
      </c>
      <c r="F19" s="23"/>
      <c r="G19" s="14"/>
      <c r="H19" s="14"/>
      <c r="I19" s="211"/>
      <c r="J19" s="14"/>
      <c r="K19" s="14"/>
      <c r="L19" s="14"/>
      <c r="M19" s="16"/>
    </row>
    <row r="20" spans="1:13" ht="18.75" customHeight="1">
      <c r="A20" s="65">
        <v>8110</v>
      </c>
      <c r="B20" s="15"/>
      <c r="C20" s="15"/>
      <c r="D20" s="27"/>
      <c r="E20" s="49" t="s">
        <v>546</v>
      </c>
      <c r="F20" s="23"/>
      <c r="G20" s="14"/>
      <c r="H20" s="14"/>
      <c r="I20" s="211"/>
      <c r="J20" s="14"/>
      <c r="K20" s="14"/>
      <c r="L20" s="14"/>
      <c r="M20" s="16"/>
    </row>
    <row r="21" spans="1:13" ht="18.75" customHeight="1">
      <c r="A21" s="65">
        <v>8120</v>
      </c>
      <c r="B21" s="15"/>
      <c r="C21" s="15"/>
      <c r="D21" s="27"/>
      <c r="E21" s="49" t="s">
        <v>546</v>
      </c>
      <c r="F21" s="23"/>
      <c r="G21" s="14"/>
      <c r="H21" s="14"/>
      <c r="I21" s="211"/>
      <c r="J21" s="14"/>
      <c r="K21" s="14"/>
      <c r="L21" s="14"/>
      <c r="M21" s="16"/>
    </row>
    <row r="22" spans="1:13" ht="18.75" customHeight="1">
      <c r="A22" s="65">
        <v>8130</v>
      </c>
      <c r="B22" s="15"/>
      <c r="C22" s="15"/>
      <c r="D22" s="27"/>
      <c r="E22" s="49" t="s">
        <v>546</v>
      </c>
      <c r="F22" s="23"/>
      <c r="G22" s="14"/>
      <c r="H22" s="14"/>
      <c r="I22" s="211"/>
      <c r="J22" s="14"/>
      <c r="K22" s="14"/>
      <c r="L22" s="14"/>
      <c r="M22" s="16"/>
    </row>
    <row r="23" spans="1:13" ht="18.75" customHeight="1">
      <c r="A23" s="141">
        <v>8140</v>
      </c>
      <c r="B23" s="235"/>
      <c r="C23" s="235"/>
      <c r="D23" s="231"/>
      <c r="E23" s="232" t="s">
        <v>546</v>
      </c>
      <c r="F23" s="249"/>
      <c r="G23" s="216"/>
      <c r="H23" s="216"/>
      <c r="I23" s="236"/>
      <c r="J23" s="216"/>
      <c r="K23" s="216"/>
      <c r="L23" s="216"/>
      <c r="M23" s="237"/>
    </row>
    <row r="24" spans="1:13" ht="18.75" customHeight="1">
      <c r="A24" s="65">
        <v>8150</v>
      </c>
      <c r="B24" s="32"/>
      <c r="C24" s="32"/>
      <c r="D24" s="27"/>
      <c r="E24" s="49" t="s">
        <v>546</v>
      </c>
      <c r="F24" s="40"/>
      <c r="G24" s="27"/>
      <c r="H24" s="27"/>
      <c r="I24" s="233"/>
      <c r="J24" s="27"/>
      <c r="K24" s="27"/>
      <c r="L24" s="27"/>
      <c r="M24" s="215"/>
    </row>
    <row r="25" spans="1:13" ht="18.75" customHeight="1">
      <c r="A25" s="65">
        <v>8160</v>
      </c>
      <c r="B25" s="32"/>
      <c r="C25" s="32"/>
      <c r="D25" s="27"/>
      <c r="E25" s="49" t="s">
        <v>546</v>
      </c>
      <c r="F25" s="40"/>
      <c r="G25" s="27"/>
      <c r="H25" s="27"/>
      <c r="I25" s="233"/>
      <c r="J25" s="27"/>
      <c r="K25" s="27"/>
      <c r="L25" s="27"/>
      <c r="M25" s="215"/>
    </row>
    <row r="26" spans="1:13" ht="18.75" customHeight="1">
      <c r="A26" s="65">
        <v>8170</v>
      </c>
      <c r="B26" s="32"/>
      <c r="C26" s="32"/>
      <c r="D26" s="27"/>
      <c r="E26" s="49" t="s">
        <v>546</v>
      </c>
      <c r="F26" s="40"/>
      <c r="G26" s="27"/>
      <c r="H26" s="27"/>
      <c r="I26" s="233"/>
      <c r="J26" s="27"/>
      <c r="K26" s="27"/>
      <c r="L26" s="27"/>
      <c r="M26" s="215"/>
    </row>
    <row r="27" spans="1:13" ht="18.75" customHeight="1">
      <c r="A27" s="65">
        <v>8180</v>
      </c>
      <c r="B27" s="32"/>
      <c r="C27" s="32"/>
      <c r="D27" s="27"/>
      <c r="E27" s="49" t="s">
        <v>546</v>
      </c>
      <c r="F27" s="40"/>
      <c r="G27" s="27"/>
      <c r="H27" s="27"/>
      <c r="I27" s="233"/>
      <c r="J27" s="27"/>
      <c r="K27" s="27"/>
      <c r="L27" s="27"/>
      <c r="M27" s="215"/>
    </row>
    <row r="28" spans="1:13" ht="18.75" customHeight="1">
      <c r="A28" s="65">
        <v>8190</v>
      </c>
      <c r="B28" s="32"/>
      <c r="C28" s="32"/>
      <c r="D28" s="27"/>
      <c r="E28" s="49" t="s">
        <v>546</v>
      </c>
      <c r="F28" s="40"/>
      <c r="G28" s="27"/>
      <c r="H28" s="27"/>
      <c r="I28" s="233"/>
      <c r="J28" s="27"/>
      <c r="K28" s="27"/>
      <c r="L28" s="27"/>
      <c r="M28" s="215"/>
    </row>
    <row r="29" spans="1:13" ht="18.75" customHeight="1" thickBot="1">
      <c r="A29" s="68">
        <v>8200</v>
      </c>
      <c r="B29" s="33"/>
      <c r="C29" s="33"/>
      <c r="D29" s="31"/>
      <c r="E29" s="50" t="s">
        <v>546</v>
      </c>
      <c r="F29" s="31"/>
      <c r="G29" s="31"/>
      <c r="H29" s="31"/>
      <c r="I29" s="234"/>
      <c r="J29" s="31"/>
      <c r="K29" s="31"/>
      <c r="L29" s="31"/>
      <c r="M29" s="217"/>
    </row>
    <row r="30" spans="1:13" ht="18.75" customHeight="1">
      <c r="A30" s="69"/>
      <c r="B30" s="102"/>
      <c r="C30" s="102"/>
      <c r="D30" s="207"/>
      <c r="E30" s="207"/>
      <c r="F30" s="257"/>
      <c r="G30" s="71"/>
      <c r="H30" s="71"/>
      <c r="I30" s="258"/>
      <c r="J30" s="71"/>
      <c r="K30" s="71"/>
      <c r="L30" s="71"/>
      <c r="M30" s="71"/>
    </row>
    <row r="31" ht="13.5" customHeight="1"/>
    <row r="32" ht="14.25" customHeight="1"/>
    <row r="33" spans="1:9" ht="21" customHeight="1">
      <c r="A33" s="123" t="s">
        <v>871</v>
      </c>
      <c r="H33" s="124"/>
      <c r="I33" s="132"/>
    </row>
    <row r="34" spans="1:9" ht="12" customHeight="1" thickBot="1">
      <c r="A34" s="616" t="str">
        <f>HYPERLINK(CONCATENATE(Filename,"Ins8210_8310"),"(Table instructions)")</f>
        <v>(Table instructions)</v>
      </c>
      <c r="B34" s="617"/>
      <c r="H34" s="124"/>
      <c r="I34" s="132"/>
    </row>
    <row r="35" spans="1:13" ht="39.75" customHeight="1">
      <c r="A35" s="788"/>
      <c r="B35" s="736" t="s">
        <v>401</v>
      </c>
      <c r="C35" s="64" t="s">
        <v>418</v>
      </c>
      <c r="D35" s="736" t="s">
        <v>650</v>
      </c>
      <c r="E35" s="736"/>
      <c r="F35" s="783" t="s">
        <v>651</v>
      </c>
      <c r="G35" s="127" t="s">
        <v>572</v>
      </c>
      <c r="H35" s="786" t="s">
        <v>652</v>
      </c>
      <c r="I35" s="133"/>
      <c r="J35" s="131"/>
      <c r="K35" s="131"/>
      <c r="L35" s="131"/>
      <c r="M35" s="131"/>
    </row>
    <row r="36" spans="1:13" ht="30.75" customHeight="1">
      <c r="A36" s="790"/>
      <c r="B36" s="785"/>
      <c r="C36" s="188" t="str">
        <f>HYPERLINK(CONCATENATE(Filename,"Ins8110_8150_A"),"(instructions)")</f>
        <v>(instructions)</v>
      </c>
      <c r="D36" s="170" t="s">
        <v>479</v>
      </c>
      <c r="E36" s="54" t="s">
        <v>480</v>
      </c>
      <c r="F36" s="785"/>
      <c r="G36" s="188" t="str">
        <f>HYPERLINK(CONCATENATE(Filename,"Ins8150_8250_D"),"(instructions)")</f>
        <v>(instructions)</v>
      </c>
      <c r="H36" s="787"/>
      <c r="I36" s="131"/>
      <c r="J36" s="131"/>
      <c r="K36" s="131"/>
      <c r="L36" s="131"/>
      <c r="M36" s="131"/>
    </row>
    <row r="37" spans="1:13" ht="18.75" customHeight="1">
      <c r="A37" s="65">
        <v>8210</v>
      </c>
      <c r="B37" s="15"/>
      <c r="C37" s="15"/>
      <c r="D37" s="57" t="s">
        <v>546</v>
      </c>
      <c r="E37" s="49" t="s">
        <v>546</v>
      </c>
      <c r="F37" s="49" t="s">
        <v>546</v>
      </c>
      <c r="G37" s="260"/>
      <c r="H37" s="16"/>
      <c r="I37" s="131"/>
      <c r="J37" s="131"/>
      <c r="K37" s="131"/>
      <c r="L37" s="131"/>
      <c r="M37" s="131"/>
    </row>
    <row r="38" spans="1:13" ht="18.75" customHeight="1">
      <c r="A38" s="65">
        <v>8220</v>
      </c>
      <c r="B38" s="15"/>
      <c r="C38" s="15"/>
      <c r="D38" s="57" t="s">
        <v>546</v>
      </c>
      <c r="E38" s="49" t="s">
        <v>546</v>
      </c>
      <c r="F38" s="49" t="s">
        <v>546</v>
      </c>
      <c r="G38" s="260"/>
      <c r="H38" s="16"/>
      <c r="I38" s="131"/>
      <c r="J38" s="131"/>
      <c r="K38" s="131"/>
      <c r="L38" s="131"/>
      <c r="M38" s="131"/>
    </row>
    <row r="39" spans="1:13" ht="18.75" customHeight="1">
      <c r="A39" s="65">
        <v>8230</v>
      </c>
      <c r="B39" s="15"/>
      <c r="C39" s="15"/>
      <c r="D39" s="57" t="s">
        <v>546</v>
      </c>
      <c r="E39" s="49" t="s">
        <v>546</v>
      </c>
      <c r="F39" s="49" t="s">
        <v>546</v>
      </c>
      <c r="G39" s="260"/>
      <c r="H39" s="16"/>
      <c r="I39" s="131"/>
      <c r="J39" s="131"/>
      <c r="K39" s="131"/>
      <c r="L39" s="131"/>
      <c r="M39" s="131"/>
    </row>
    <row r="40" spans="1:13" ht="18.75" customHeight="1">
      <c r="A40" s="65">
        <v>8240</v>
      </c>
      <c r="B40" s="15"/>
      <c r="C40" s="15"/>
      <c r="D40" s="57" t="s">
        <v>546</v>
      </c>
      <c r="E40" s="49" t="s">
        <v>546</v>
      </c>
      <c r="F40" s="49" t="s">
        <v>546</v>
      </c>
      <c r="G40" s="260"/>
      <c r="H40" s="16"/>
      <c r="I40" s="131"/>
      <c r="J40" s="131"/>
      <c r="K40" s="131"/>
      <c r="L40" s="131"/>
      <c r="M40" s="131"/>
    </row>
    <row r="41" spans="1:13" ht="18.75" customHeight="1">
      <c r="A41" s="65">
        <v>8250</v>
      </c>
      <c r="B41" s="15"/>
      <c r="C41" s="15"/>
      <c r="D41" s="57" t="s">
        <v>546</v>
      </c>
      <c r="E41" s="49" t="s">
        <v>546</v>
      </c>
      <c r="F41" s="49" t="s">
        <v>546</v>
      </c>
      <c r="G41" s="260"/>
      <c r="H41" s="16"/>
      <c r="I41" s="131"/>
      <c r="J41" s="131"/>
      <c r="K41" s="131"/>
      <c r="L41" s="131"/>
      <c r="M41" s="131"/>
    </row>
    <row r="42" spans="1:8" ht="18.75" customHeight="1">
      <c r="A42" s="65">
        <v>8260</v>
      </c>
      <c r="B42" s="15"/>
      <c r="C42" s="15"/>
      <c r="D42" s="57" t="s">
        <v>546</v>
      </c>
      <c r="E42" s="49" t="s">
        <v>546</v>
      </c>
      <c r="F42" s="49" t="s">
        <v>546</v>
      </c>
      <c r="G42" s="260"/>
      <c r="H42" s="16"/>
    </row>
    <row r="43" spans="1:8" ht="18.75" customHeight="1">
      <c r="A43" s="65">
        <v>8270</v>
      </c>
      <c r="B43" s="15"/>
      <c r="C43" s="15"/>
      <c r="D43" s="57" t="s">
        <v>546</v>
      </c>
      <c r="E43" s="49" t="s">
        <v>546</v>
      </c>
      <c r="F43" s="49" t="s">
        <v>546</v>
      </c>
      <c r="G43" s="260"/>
      <c r="H43" s="16"/>
    </row>
    <row r="44" spans="1:8" ht="18.75" customHeight="1">
      <c r="A44" s="65">
        <v>8280</v>
      </c>
      <c r="B44" s="15"/>
      <c r="C44" s="15"/>
      <c r="D44" s="57" t="s">
        <v>546</v>
      </c>
      <c r="E44" s="49" t="s">
        <v>546</v>
      </c>
      <c r="F44" s="49" t="s">
        <v>546</v>
      </c>
      <c r="G44" s="260"/>
      <c r="H44" s="16"/>
    </row>
    <row r="45" spans="1:8" ht="18.75" customHeight="1">
      <c r="A45" s="65">
        <v>8290</v>
      </c>
      <c r="B45" s="15"/>
      <c r="C45" s="15"/>
      <c r="D45" s="57" t="s">
        <v>546</v>
      </c>
      <c r="E45" s="49" t="s">
        <v>546</v>
      </c>
      <c r="F45" s="49" t="s">
        <v>546</v>
      </c>
      <c r="G45" s="260"/>
      <c r="H45" s="16"/>
    </row>
    <row r="46" spans="1:8" ht="18.75" customHeight="1">
      <c r="A46" s="65">
        <v>8300</v>
      </c>
      <c r="B46" s="15"/>
      <c r="C46" s="15"/>
      <c r="D46" s="57" t="s">
        <v>546</v>
      </c>
      <c r="E46" s="49" t="s">
        <v>546</v>
      </c>
      <c r="F46" s="49" t="s">
        <v>546</v>
      </c>
      <c r="G46" s="260"/>
      <c r="H46" s="16"/>
    </row>
    <row r="47" spans="1:8" ht="18.75" customHeight="1" thickBot="1">
      <c r="A47" s="65">
        <v>8310</v>
      </c>
      <c r="B47" s="26"/>
      <c r="C47" s="26"/>
      <c r="D47" s="58" t="s">
        <v>546</v>
      </c>
      <c r="E47" s="50" t="s">
        <v>546</v>
      </c>
      <c r="F47" s="50" t="s">
        <v>546</v>
      </c>
      <c r="G47" s="261"/>
      <c r="H47" s="10"/>
    </row>
    <row r="50" ht="10.5">
      <c r="L50" s="4" t="str">
        <f>HYPERLINK(Filename&amp;"page9","go to next page")</f>
        <v>go to next page</v>
      </c>
    </row>
  </sheetData>
  <sheetProtection password="F079" sheet="1" selectLockedCells="1"/>
  <mergeCells count="16">
    <mergeCell ref="A7:B7"/>
    <mergeCell ref="A34:B34"/>
    <mergeCell ref="A2:M2"/>
    <mergeCell ref="F35:F36"/>
    <mergeCell ref="H35:H36"/>
    <mergeCell ref="A8:A9"/>
    <mergeCell ref="A35:A36"/>
    <mergeCell ref="B35:B36"/>
    <mergeCell ref="D35:E35"/>
    <mergeCell ref="G6:H6"/>
    <mergeCell ref="G8:G9"/>
    <mergeCell ref="H8:H9"/>
    <mergeCell ref="J8:M8"/>
    <mergeCell ref="B8:B9"/>
    <mergeCell ref="D8:D9"/>
    <mergeCell ref="E8:E9"/>
  </mergeCells>
  <dataValidations count="3">
    <dataValidation type="list" allowBlank="1" error="Please pick a value from the list." sqref="F37:F47 E10:E29">
      <formula1>DDL_geo_area</formula1>
    </dataValidation>
    <dataValidation type="list" allowBlank="1" showErrorMessage="1" error="Please pick value from the list." sqref="E37:E47">
      <formula1>DDL_sia_years</formula1>
    </dataValidation>
    <dataValidation type="list" allowBlank="1" showInputMessage="1" prompt="please choose month from the list&#10;" sqref="D37:D47">
      <formula1>DDL_months</formula1>
    </dataValidation>
  </dataValidations>
  <printOptions/>
  <pageMargins left="0.2755905511811024" right="0.15748031496062992" top="0.984251968503937" bottom="0.984251968503937" header="0.5118110236220472" footer="0.5118110236220472"/>
  <pageSetup fitToHeight="1" fitToWidth="1" horizontalDpi="600" verticalDpi="600" orientation="landscape" scale="50" r:id="rId1"/>
  <headerFooter alignWithMargins="0">
    <oddFooter>&amp;L&amp;"Verdana,Regular"&amp;8WHO/UNICEF JRF data for 2014
&amp;F&amp;R&amp;"Verdana,Regular"&amp;8Section &amp;A, pg. &amp;P</oddFooter>
  </headerFooter>
  <colBreaks count="1" manualBreakCount="1">
    <brk id="10" max="65535" man="1"/>
  </colBreaks>
  <ignoredErrors>
    <ignoredError sqref="C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WHO-UNICEF Joint Reporting Form on Immuniztion fo 2005</dc:title>
  <dc:subject/>
  <dc:creator>WHO-UNICEF</dc:creator>
  <cp:keywords/>
  <dc:description>26Jan06_20_46_GMT</dc:description>
  <cp:lastModifiedBy>Anshana Arora</cp:lastModifiedBy>
  <cp:lastPrinted>2014-11-17T14:54:11Z</cp:lastPrinted>
  <dcterms:created xsi:type="dcterms:W3CDTF">2005-01-11T16:30:45Z</dcterms:created>
  <dcterms:modified xsi:type="dcterms:W3CDTF">2016-03-31T19:08:20Z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